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F:\___WORK 2024 03 24\__BN\10 - BN  Villániho - komunikace a chodník\_Export V3\"/>
    </mc:Choice>
  </mc:AlternateContent>
  <xr:revisionPtr revIDLastSave="0" documentId="13_ncr:1_{FF05E94D-1610-42BE-A734-4189CC12D06A}" xr6:coauthVersionLast="47" xr6:coauthVersionMax="47" xr10:uidLastSave="{00000000-0000-0000-0000-000000000000}"/>
  <bookViews>
    <workbookView xWindow="28680" yWindow="345" windowWidth="25440" windowHeight="15270" activeTab="1" xr2:uid="{00000000-000D-0000-FFFF-FFFF00000000}"/>
  </bookViews>
  <sheets>
    <sheet name="Rekapitulace stavby" sheetId="1" r:id="rId1"/>
    <sheet name="1 - Komunikace" sheetId="2" r:id="rId2"/>
    <sheet name="2 - chodníky" sheetId="3" r:id="rId3"/>
  </sheets>
  <definedNames>
    <definedName name="_xlnm._FilterDatabase" localSheetId="1" hidden="1">'1 - Komunikace'!$C$123:$K$235</definedName>
    <definedName name="_xlnm._FilterDatabase" localSheetId="2" hidden="1">'2 - chodníky'!$C$123:$K$219</definedName>
    <definedName name="_xlnm.Print_Titles" localSheetId="1">'1 - Komunikace'!$123:$123</definedName>
    <definedName name="_xlnm.Print_Titles" localSheetId="2">'2 - chodníky'!$123:$123</definedName>
    <definedName name="_xlnm.Print_Titles" localSheetId="0">'Rekapitulace stavby'!$92:$92</definedName>
    <definedName name="_xlnm.Print_Area" localSheetId="1">'1 - Komunikace'!$C$4:$J$76,'1 - Komunikace'!$C$111:$J$235</definedName>
    <definedName name="_xlnm.Print_Area" localSheetId="2">'2 - chodníky'!$C$4:$J$76,'2 - chodníky'!$C$111:$J$219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T214" i="3"/>
  <c r="R215" i="3"/>
  <c r="R214" i="3" s="1"/>
  <c r="P215" i="3"/>
  <c r="P214" i="3" s="1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89" i="3"/>
  <c r="BH189" i="3"/>
  <c r="BG189" i="3"/>
  <c r="BF189" i="3"/>
  <c r="T189" i="3"/>
  <c r="R189" i="3"/>
  <c r="P189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6" i="3"/>
  <c r="BH176" i="3"/>
  <c r="BG176" i="3"/>
  <c r="BF176" i="3"/>
  <c r="T176" i="3"/>
  <c r="R176" i="3"/>
  <c r="P176" i="3"/>
  <c r="BI172" i="3"/>
  <c r="BH172" i="3"/>
  <c r="BG172" i="3"/>
  <c r="BF172" i="3"/>
  <c r="T172" i="3"/>
  <c r="R172" i="3"/>
  <c r="P172" i="3"/>
  <c r="BI167" i="3"/>
  <c r="BH167" i="3"/>
  <c r="BG167" i="3"/>
  <c r="BF167" i="3"/>
  <c r="T167" i="3"/>
  <c r="R167" i="3"/>
  <c r="P167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6" i="3"/>
  <c r="BH136" i="3"/>
  <c r="BG136" i="3"/>
  <c r="BF136" i="3"/>
  <c r="T136" i="3"/>
  <c r="R136" i="3"/>
  <c r="P136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F118" i="3"/>
  <c r="E116" i="3"/>
  <c r="F89" i="3"/>
  <c r="E87" i="3"/>
  <c r="J24" i="3"/>
  <c r="E24" i="3"/>
  <c r="J92" i="3" s="1"/>
  <c r="J23" i="3"/>
  <c r="J21" i="3"/>
  <c r="E21" i="3"/>
  <c r="J91" i="3" s="1"/>
  <c r="J20" i="3"/>
  <c r="J18" i="3"/>
  <c r="E18" i="3"/>
  <c r="F92" i="3" s="1"/>
  <c r="J17" i="3"/>
  <c r="J15" i="3"/>
  <c r="E15" i="3"/>
  <c r="F120" i="3" s="1"/>
  <c r="J14" i="3"/>
  <c r="J12" i="3"/>
  <c r="J118" i="3"/>
  <c r="E7" i="3"/>
  <c r="E114" i="3"/>
  <c r="J37" i="2"/>
  <c r="J36" i="2"/>
  <c r="AY95" i="1" s="1"/>
  <c r="J35" i="2"/>
  <c r="AX95" i="1" s="1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T230" i="2"/>
  <c r="R231" i="2"/>
  <c r="R230" i="2"/>
  <c r="P231" i="2"/>
  <c r="P230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0" i="2"/>
  <c r="BH190" i="2"/>
  <c r="BG190" i="2"/>
  <c r="BF190" i="2"/>
  <c r="T190" i="2"/>
  <c r="R190" i="2"/>
  <c r="P190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39" i="2"/>
  <c r="BH139" i="2"/>
  <c r="BG139" i="2"/>
  <c r="BF139" i="2"/>
  <c r="J34" i="2" s="1"/>
  <c r="T139" i="2"/>
  <c r="R139" i="2"/>
  <c r="P139" i="2"/>
  <c r="BI135" i="2"/>
  <c r="BH135" i="2"/>
  <c r="BG135" i="2"/>
  <c r="F35" i="2" s="1"/>
  <c r="BF135" i="2"/>
  <c r="T135" i="2"/>
  <c r="R135" i="2"/>
  <c r="P135" i="2"/>
  <c r="BI131" i="2"/>
  <c r="BH131" i="2"/>
  <c r="F36" i="2" s="1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F118" i="2"/>
  <c r="E116" i="2"/>
  <c r="F89" i="2"/>
  <c r="E87" i="2"/>
  <c r="J24" i="2"/>
  <c r="E24" i="2"/>
  <c r="J121" i="2" s="1"/>
  <c r="J23" i="2"/>
  <c r="J21" i="2"/>
  <c r="E21" i="2"/>
  <c r="J120" i="2" s="1"/>
  <c r="J20" i="2"/>
  <c r="J18" i="2"/>
  <c r="E18" i="2"/>
  <c r="F121" i="2"/>
  <c r="J17" i="2"/>
  <c r="J15" i="2"/>
  <c r="E15" i="2"/>
  <c r="F120" i="2" s="1"/>
  <c r="J14" i="2"/>
  <c r="J12" i="2"/>
  <c r="J118" i="2"/>
  <c r="E7" i="2"/>
  <c r="E114" i="2"/>
  <c r="L90" i="1"/>
  <c r="AM90" i="1"/>
  <c r="AM89" i="1"/>
  <c r="L89" i="1"/>
  <c r="AM87" i="1"/>
  <c r="L87" i="1"/>
  <c r="L85" i="1"/>
  <c r="L84" i="1"/>
  <c r="J235" i="2"/>
  <c r="J234" i="2"/>
  <c r="J233" i="2"/>
  <c r="BK227" i="2"/>
  <c r="J222" i="2"/>
  <c r="BK216" i="2"/>
  <c r="J214" i="2"/>
  <c r="BK207" i="2"/>
  <c r="J201" i="2"/>
  <c r="J196" i="2"/>
  <c r="J185" i="2"/>
  <c r="J180" i="2"/>
  <c r="J171" i="2"/>
  <c r="J168" i="2"/>
  <c r="J161" i="2"/>
  <c r="J151" i="2"/>
  <c r="BK143" i="2"/>
  <c r="BK131" i="2"/>
  <c r="BK129" i="3"/>
  <c r="J176" i="3"/>
  <c r="J189" i="3"/>
  <c r="BK213" i="3"/>
  <c r="BK184" i="3"/>
  <c r="BK136" i="3"/>
  <c r="BK205" i="3"/>
  <c r="BK234" i="2"/>
  <c r="J229" i="2"/>
  <c r="J226" i="2"/>
  <c r="J218" i="2"/>
  <c r="BK214" i="2"/>
  <c r="BK208" i="2"/>
  <c r="J207" i="2"/>
  <c r="BK197" i="2"/>
  <c r="BK190" i="2"/>
  <c r="BK182" i="2"/>
  <c r="BK176" i="2"/>
  <c r="BK172" i="2"/>
  <c r="BK169" i="2"/>
  <c r="BK163" i="2"/>
  <c r="BK151" i="2"/>
  <c r="BK145" i="2"/>
  <c r="BK135" i="2"/>
  <c r="J127" i="2"/>
  <c r="J217" i="3"/>
  <c r="J184" i="3"/>
  <c r="J157" i="3"/>
  <c r="J129" i="3"/>
  <c r="BK172" i="3"/>
  <c r="J194" i="3"/>
  <c r="BK127" i="3"/>
  <c r="J203" i="3"/>
  <c r="J209" i="3"/>
  <c r="J131" i="3"/>
  <c r="J198" i="3"/>
  <c r="BK154" i="3"/>
  <c r="BK217" i="3"/>
  <c r="F34" i="2"/>
  <c r="BK185" i="2"/>
  <c r="BK180" i="2"/>
  <c r="J172" i="2"/>
  <c r="J165" i="2"/>
  <c r="BK155" i="2"/>
  <c r="BK147" i="2"/>
  <c r="BK139" i="2"/>
  <c r="BK189" i="3"/>
  <c r="BK150" i="3"/>
  <c r="BK218" i="3"/>
  <c r="J148" i="3"/>
  <c r="BK142" i="3"/>
  <c r="J215" i="3"/>
  <c r="BK208" i="3"/>
  <c r="BK162" i="3"/>
  <c r="J180" i="3"/>
  <c r="J208" i="3"/>
  <c r="BK155" i="3"/>
  <c r="BK206" i="3"/>
  <c r="J152" i="3"/>
  <c r="BK196" i="2"/>
  <c r="J181" i="2"/>
  <c r="J173" i="2"/>
  <c r="J169" i="2"/>
  <c r="J162" i="2"/>
  <c r="J153" i="2"/>
  <c r="J150" i="3"/>
  <c r="BK152" i="3"/>
  <c r="J213" i="3"/>
  <c r="J201" i="3"/>
  <c r="BK209" i="3"/>
  <c r="J172" i="3"/>
  <c r="J218" i="3"/>
  <c r="J154" i="3"/>
  <c r="J231" i="2"/>
  <c r="BK221" i="2"/>
  <c r="BK215" i="2"/>
  <c r="J208" i="2"/>
  <c r="J204" i="2"/>
  <c r="BK198" i="2"/>
  <c r="J190" i="2"/>
  <c r="J182" i="2"/>
  <c r="J176" i="2"/>
  <c r="BK171" i="2"/>
  <c r="BK168" i="2"/>
  <c r="J163" i="2"/>
  <c r="BK153" i="2"/>
  <c r="J145" i="2"/>
  <c r="BK129" i="2"/>
  <c r="F37" i="2"/>
  <c r="J161" i="3"/>
  <c r="BK144" i="3"/>
  <c r="BK146" i="3"/>
  <c r="BK203" i="3"/>
  <c r="BK235" i="2"/>
  <c r="BK231" i="2"/>
  <c r="BK229" i="2"/>
  <c r="BK226" i="2"/>
  <c r="J221" i="2"/>
  <c r="J216" i="2"/>
  <c r="BK210" i="2"/>
  <c r="BK204" i="2"/>
  <c r="J198" i="2"/>
  <c r="BK195" i="2"/>
  <c r="BK183" i="2"/>
  <c r="BK173" i="2"/>
  <c r="J170" i="2"/>
  <c r="BK162" i="2"/>
  <c r="J157" i="2"/>
  <c r="J149" i="2"/>
  <c r="J139" i="2"/>
  <c r="BK127" i="2"/>
  <c r="BK211" i="3"/>
  <c r="BK182" i="3"/>
  <c r="BK148" i="3"/>
  <c r="BK215" i="3"/>
  <c r="BK201" i="3"/>
  <c r="J144" i="3"/>
  <c r="J205" i="3"/>
  <c r="J140" i="3"/>
  <c r="BK233" i="2"/>
  <c r="J227" i="2"/>
  <c r="BK222" i="2"/>
  <c r="BK218" i="2"/>
  <c r="J215" i="2"/>
  <c r="J210" i="2"/>
  <c r="BK201" i="2"/>
  <c r="J197" i="2"/>
  <c r="J195" i="2"/>
  <c r="BK181" i="2"/>
  <c r="J174" i="2"/>
  <c r="BK165" i="2"/>
  <c r="BK157" i="2"/>
  <c r="BK149" i="2"/>
  <c r="J143" i="2"/>
  <c r="J131" i="2"/>
  <c r="AS94" i="1"/>
  <c r="J136" i="3"/>
  <c r="J193" i="3"/>
  <c r="BK180" i="3"/>
  <c r="J162" i="3"/>
  <c r="BK161" i="3"/>
  <c r="J155" i="3"/>
  <c r="J211" i="3"/>
  <c r="BK157" i="3"/>
  <c r="BK167" i="3"/>
  <c r="BK194" i="3"/>
  <c r="J127" i="3"/>
  <c r="BK176" i="3"/>
  <c r="J183" i="2"/>
  <c r="BK174" i="2"/>
  <c r="BK170" i="2"/>
  <c r="BK161" i="2"/>
  <c r="J155" i="2"/>
  <c r="J147" i="2"/>
  <c r="J135" i="2"/>
  <c r="J129" i="2"/>
  <c r="BK193" i="3"/>
  <c r="J167" i="3"/>
  <c r="J142" i="3"/>
  <c r="J206" i="3"/>
  <c r="BK140" i="3"/>
  <c r="BK131" i="3"/>
  <c r="BK196" i="3"/>
  <c r="BK198" i="3"/>
  <c r="J182" i="3"/>
  <c r="BK219" i="3"/>
  <c r="J196" i="3"/>
  <c r="J219" i="3"/>
  <c r="J146" i="3"/>
  <c r="BK126" i="2" l="1"/>
  <c r="J126" i="2"/>
  <c r="J98" i="2" s="1"/>
  <c r="P167" i="2"/>
  <c r="T179" i="2"/>
  <c r="P184" i="2"/>
  <c r="P125" i="2" s="1"/>
  <c r="P124" i="2" s="1"/>
  <c r="AU95" i="1" s="1"/>
  <c r="R220" i="2"/>
  <c r="BK184" i="2"/>
  <c r="J184" i="2" s="1"/>
  <c r="J101" i="2" s="1"/>
  <c r="R126" i="3"/>
  <c r="R184" i="2"/>
  <c r="R166" i="3"/>
  <c r="T126" i="2"/>
  <c r="T184" i="2"/>
  <c r="BK126" i="3"/>
  <c r="P166" i="3"/>
  <c r="P125" i="3" s="1"/>
  <c r="P124" i="3" s="1"/>
  <c r="AU96" i="1" s="1"/>
  <c r="R192" i="3"/>
  <c r="BK207" i="3"/>
  <c r="J207" i="3"/>
  <c r="J102" i="3" s="1"/>
  <c r="R126" i="2"/>
  <c r="T167" i="2"/>
  <c r="BK166" i="3"/>
  <c r="J166" i="3" s="1"/>
  <c r="J99" i="3" s="1"/>
  <c r="P192" i="3"/>
  <c r="P195" i="3"/>
  <c r="R207" i="3"/>
  <c r="BK167" i="2"/>
  <c r="J167" i="2" s="1"/>
  <c r="J99" i="2" s="1"/>
  <c r="P179" i="2"/>
  <c r="T126" i="3"/>
  <c r="BK192" i="3"/>
  <c r="J192" i="3"/>
  <c r="J100" i="3" s="1"/>
  <c r="T192" i="3"/>
  <c r="T195" i="3"/>
  <c r="BK216" i="3"/>
  <c r="J216" i="3"/>
  <c r="J104" i="3"/>
  <c r="P126" i="2"/>
  <c r="R167" i="2"/>
  <c r="BK179" i="2"/>
  <c r="J179" i="2" s="1"/>
  <c r="J100" i="2" s="1"/>
  <c r="R179" i="2"/>
  <c r="BK220" i="2"/>
  <c r="J220" i="2"/>
  <c r="J102" i="2"/>
  <c r="P220" i="2"/>
  <c r="T220" i="2"/>
  <c r="BK232" i="2"/>
  <c r="J232" i="2"/>
  <c r="J104" i="2"/>
  <c r="P232" i="2"/>
  <c r="R232" i="2"/>
  <c r="T232" i="2"/>
  <c r="P126" i="3"/>
  <c r="T166" i="3"/>
  <c r="BK195" i="3"/>
  <c r="J195" i="3" s="1"/>
  <c r="J101" i="3" s="1"/>
  <c r="R195" i="3"/>
  <c r="P207" i="3"/>
  <c r="T207" i="3"/>
  <c r="P216" i="3"/>
  <c r="R216" i="3"/>
  <c r="T216" i="3"/>
  <c r="BK230" i="2"/>
  <c r="J230" i="2"/>
  <c r="J103" i="2" s="1"/>
  <c r="BK214" i="3"/>
  <c r="J214" i="3" s="1"/>
  <c r="J103" i="3" s="1"/>
  <c r="E85" i="3"/>
  <c r="J121" i="3"/>
  <c r="BE140" i="3"/>
  <c r="BE142" i="3"/>
  <c r="BE144" i="3"/>
  <c r="BE148" i="3"/>
  <c r="BE162" i="3"/>
  <c r="BE167" i="3"/>
  <c r="BE189" i="3"/>
  <c r="BE193" i="3"/>
  <c r="BE196" i="3"/>
  <c r="BE198" i="3"/>
  <c r="BE201" i="3"/>
  <c r="BE131" i="3"/>
  <c r="BE152" i="3"/>
  <c r="BE157" i="3"/>
  <c r="BE182" i="3"/>
  <c r="BE218" i="3"/>
  <c r="J89" i="3"/>
  <c r="J120" i="3"/>
  <c r="BE136" i="3"/>
  <c r="BE194" i="3"/>
  <c r="BE205" i="3"/>
  <c r="BE129" i="3"/>
  <c r="BE155" i="3"/>
  <c r="BE161" i="3"/>
  <c r="BE176" i="3"/>
  <c r="BE180" i="3"/>
  <c r="BE217" i="3"/>
  <c r="F91" i="3"/>
  <c r="BE154" i="3"/>
  <c r="BE184" i="3"/>
  <c r="BE203" i="3"/>
  <c r="BE206" i="3"/>
  <c r="BE208" i="3"/>
  <c r="BE209" i="3"/>
  <c r="F121" i="3"/>
  <c r="BE150" i="3"/>
  <c r="BE211" i="3"/>
  <c r="BE213" i="3"/>
  <c r="BE215" i="3"/>
  <c r="BE146" i="3"/>
  <c r="BE219" i="3"/>
  <c r="BE127" i="3"/>
  <c r="BE172" i="3"/>
  <c r="BB95" i="1"/>
  <c r="BC95" i="1"/>
  <c r="E85" i="2"/>
  <c r="J89" i="2"/>
  <c r="F91" i="2"/>
  <c r="J91" i="2"/>
  <c r="F92" i="2"/>
  <c r="J92" i="2"/>
  <c r="BE127" i="2"/>
  <c r="BE129" i="2"/>
  <c r="BE131" i="2"/>
  <c r="BE135" i="2"/>
  <c r="BE139" i="2"/>
  <c r="BE143" i="2"/>
  <c r="BE145" i="2"/>
  <c r="BE147" i="2"/>
  <c r="BE149" i="2"/>
  <c r="BE151" i="2"/>
  <c r="BE153" i="2"/>
  <c r="BE155" i="2"/>
  <c r="BE157" i="2"/>
  <c r="BE161" i="2"/>
  <c r="BE162" i="2"/>
  <c r="BE163" i="2"/>
  <c r="BE165" i="2"/>
  <c r="BE168" i="2"/>
  <c r="BE169" i="2"/>
  <c r="BE170" i="2"/>
  <c r="BE171" i="2"/>
  <c r="BE172" i="2"/>
  <c r="BE173" i="2"/>
  <c r="BE174" i="2"/>
  <c r="BE176" i="2"/>
  <c r="BE180" i="2"/>
  <c r="BE181" i="2"/>
  <c r="BE182" i="2"/>
  <c r="BE183" i="2"/>
  <c r="BE185" i="2"/>
  <c r="BE190" i="2"/>
  <c r="BE195" i="2"/>
  <c r="BE196" i="2"/>
  <c r="BE197" i="2"/>
  <c r="BE198" i="2"/>
  <c r="BE201" i="2"/>
  <c r="BE204" i="2"/>
  <c r="BE207" i="2"/>
  <c r="BE208" i="2"/>
  <c r="BE210" i="2"/>
  <c r="BE214" i="2"/>
  <c r="BE215" i="2"/>
  <c r="BE216" i="2"/>
  <c r="BE218" i="2"/>
  <c r="BE221" i="2"/>
  <c r="BE222" i="2"/>
  <c r="BE226" i="2"/>
  <c r="BE227" i="2"/>
  <c r="BE229" i="2"/>
  <c r="BE231" i="2"/>
  <c r="BE233" i="2"/>
  <c r="BE234" i="2"/>
  <c r="BE235" i="2"/>
  <c r="AW95" i="1"/>
  <c r="BA95" i="1"/>
  <c r="BD95" i="1"/>
  <c r="F34" i="3"/>
  <c r="BA96" i="1" s="1"/>
  <c r="BA94" i="1" s="1"/>
  <c r="W30" i="1" s="1"/>
  <c r="F37" i="3"/>
  <c r="BD96" i="1"/>
  <c r="BD94" i="1"/>
  <c r="W33" i="1" s="1"/>
  <c r="F35" i="3"/>
  <c r="BB96" i="1" s="1"/>
  <c r="F36" i="3"/>
  <c r="BC96" i="1" s="1"/>
  <c r="BC94" i="1" s="1"/>
  <c r="W32" i="1" s="1"/>
  <c r="J34" i="3"/>
  <c r="AW96" i="1"/>
  <c r="BB94" i="1" l="1"/>
  <c r="W31" i="1" s="1"/>
  <c r="T125" i="3"/>
  <c r="T124" i="3"/>
  <c r="T125" i="2"/>
  <c r="T124" i="2"/>
  <c r="BK125" i="3"/>
  <c r="J125" i="3"/>
  <c r="J97" i="3" s="1"/>
  <c r="R125" i="2"/>
  <c r="R124" i="2"/>
  <c r="R125" i="3"/>
  <c r="R124" i="3"/>
  <c r="BK125" i="2"/>
  <c r="J125" i="2" s="1"/>
  <c r="J97" i="2" s="1"/>
  <c r="J126" i="3"/>
  <c r="J98" i="3"/>
  <c r="F33" i="2"/>
  <c r="AZ95" i="1"/>
  <c r="AU94" i="1"/>
  <c r="J33" i="3"/>
  <c r="AV96" i="1"/>
  <c r="AT96" i="1"/>
  <c r="J33" i="2"/>
  <c r="AV95" i="1"/>
  <c r="AT95" i="1" s="1"/>
  <c r="F33" i="3"/>
  <c r="AZ96" i="1"/>
  <c r="AW94" i="1"/>
  <c r="AK30" i="1"/>
  <c r="AY94" i="1"/>
  <c r="AX94" i="1" l="1"/>
  <c r="BK124" i="2"/>
  <c r="J124" i="2"/>
  <c r="J30" i="2" s="1"/>
  <c r="AG95" i="1" s="1"/>
  <c r="BK124" i="3"/>
  <c r="J124" i="3"/>
  <c r="J96" i="3"/>
  <c r="AZ94" i="1"/>
  <c r="W29" i="1" s="1"/>
  <c r="J39" i="2" l="1"/>
  <c r="J96" i="2"/>
  <c r="AN95" i="1"/>
  <c r="AV94" i="1"/>
  <c r="AK29" i="1"/>
  <c r="J30" i="3"/>
  <c r="AG96" i="1"/>
  <c r="AG94" i="1"/>
  <c r="AK26" i="1" s="1"/>
  <c r="J39" i="3" l="1"/>
  <c r="AN96" i="1"/>
  <c r="AK35" i="1"/>
  <c r="AT94" i="1"/>
  <c r="AN94" i="1"/>
</calcChain>
</file>

<file path=xl/sharedStrings.xml><?xml version="1.0" encoding="utf-8"?>
<sst xmlns="http://schemas.openxmlformats.org/spreadsheetml/2006/main" count="2633" uniqueCount="515">
  <si>
    <t>Export Komplet</t>
  </si>
  <si>
    <t/>
  </si>
  <si>
    <t>2.0</t>
  </si>
  <si>
    <t>ZAMOK</t>
  </si>
  <si>
    <t>False</t>
  </si>
  <si>
    <t>{537e5aa3-1c36-49eb-8317-d77d0547e306}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</si>
  <si>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</si>
  <si>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</si>
  <si>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</si>
  <si>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</si>
  <si>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</si>
  <si>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</si>
  <si>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</si>
  <si>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</si>
  <si>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</si>
  <si>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</si>
  <si>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Benešov ul. Villaniho - obnova povrchu komunikace a chodníků</t>
  </si>
  <si>
    <t>KSO:</t>
  </si>
  <si>
    <t>CC-CZ:</t>
  </si>
  <si>
    <t>Místo:</t>
  </si>
  <si>
    <t xml:space="preserve"> </t>
  </si>
  <si>
    <t>Datum:</t>
  </si>
  <si>
    <t>8. 3. 2024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</si>
  <si>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</si>
  <si>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</si>
  <si>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</si>
  <si>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</si>
  <si>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</si>
  <si>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</si>
  <si>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</si>
  <si>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</si>
  <si>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</si>
  <si>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</si>
  <si>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</si>
  <si>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</si>
  <si>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</si>
  <si>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</si>
  <si>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</si>
  <si>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</si>
  <si>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</si>
  <si>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</si>
  <si>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</si>
  <si>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</si>
  <si>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</si>
  <si>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</si>
  <si>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</si>
  <si>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</si>
  <si>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</si>
  <si>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</si>
  <si>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</si>
  <si>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</si>
  <si>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</si>
  <si>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</si>
  <si>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</si>
  <si>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</si>
  <si>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</si>
  <si>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</si>
  <si>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</si>
  <si>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</si>
  <si>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</si>
  <si>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</si>
  <si>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</si>
  <si>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</si>
  <si>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</si>
  <si>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</si>
  <si>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</si>
  <si>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</si>
  <si>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</si>
  <si>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</si>
  <si>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</si>
  <si>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</si>
  <si>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</si>
  <si>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</si>
  <si>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</si>
  <si>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</si>
  <si>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</si>
  <si>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</si>
  <si>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</si>
  <si>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Komunikace</t>
  </si>
  <si>
    <t>STA</t>
  </si>
  <si>
    <t>{e34d9e7f-385a-4af2-a254-f58bbc85fb60}</t>
  </si>
  <si>
    <t>2</t>
  </si>
  <si>
    <t>chodníky</t>
  </si>
  <si>
    <t>{113d6a74-33d6-44d2-a191-aab6d81f46f7}</t>
  </si>
  <si>
    <t>KRYCÍ LIST SOUPISU PRACÍ</t>
  </si>
  <si>
    <t>Objekt:</t>
  </si>
  <si>
    <t>1 - Komunikace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</si>
  <si>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</si>
  <si>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</si>
  <si>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</si>
  <si>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</si>
  <si>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</si>
  <si>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</si>
  <si>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</si>
  <si>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</si>
  <si>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</si>
  <si>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</si>
  <si>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</si>
  <si>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</si>
  <si>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</si>
  <si>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</si>
  <si>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</si>
  <si>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</si>
  <si>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</si>
  <si>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</si>
  <si>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</si>
  <si>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</si>
  <si>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</si>
  <si>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</si>
  <si>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</si>
  <si>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</si>
  <si>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</si>
  <si>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</si>
  <si>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</si>
  <si>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</si>
  <si>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</si>
  <si>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</si>
  <si>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66</t>
  </si>
  <si>
    <t>K</t>
  </si>
  <si>
    <t>113106171</t>
  </si>
  <si>
    <t>Rozebrání dlažeb vozovek ze zámkové dlažby s ložem z kameniva ručně</t>
  </si>
  <si>
    <t>m2</t>
  </si>
  <si>
    <t>4</t>
  </si>
  <si>
    <t>-319115002</t>
  </si>
  <si>
    <t>VV</t>
  </si>
  <si>
    <t>"lokální oprava propadlé plochy okolo RŠ"  4</t>
  </si>
  <si>
    <t>3</t>
  </si>
  <si>
    <t>113107131</t>
  </si>
  <si>
    <t>Odstranění podkladu z betonu prostého tl přes 100 do 150 mm ručně</t>
  </si>
  <si>
    <t>-1391328124</t>
  </si>
  <si>
    <t>"vjezd brána P1" 4*1</t>
  </si>
  <si>
    <t>113107142</t>
  </si>
  <si>
    <t>Odstranění podkladu živičného tl 100 mm ručně</t>
  </si>
  <si>
    <t>434995042</t>
  </si>
  <si>
    <t>"stan. ZU + KU - napojení v křižovatkách" (4+15)*0,5</t>
  </si>
  <si>
    <t>" napojení brána ZD KU1 + ZU2"  10*2*0,5</t>
  </si>
  <si>
    <t>Součet</t>
  </si>
  <si>
    <t>5</t>
  </si>
  <si>
    <t>113107324</t>
  </si>
  <si>
    <t>Odstranění podkladu z kameniva drceného tl přes 300 do 400 mm strojně pl do 50 m2</t>
  </si>
  <si>
    <t>1600007456</t>
  </si>
  <si>
    <t>"plocha v ZD okolo RŠ" 4</t>
  </si>
  <si>
    <t>"lokální sanace 5%" 1255*0,05</t>
  </si>
  <si>
    <t>7</t>
  </si>
  <si>
    <t>113154224</t>
  </si>
  <si>
    <t>Frézování živičného krytu tl 100 mm pruh š přes 0,5 do 1 m pl přes 500 do 1000 m2 bez překážek v trase</t>
  </si>
  <si>
    <t>-1007479389</t>
  </si>
  <si>
    <t>"celkem obě etapy"  1255</t>
  </si>
  <si>
    <t>"stan. ZU + KU - napojení ruční" -19,5</t>
  </si>
  <si>
    <t>67</t>
  </si>
  <si>
    <t>113201112</t>
  </si>
  <si>
    <t>Vytrhání obrub silničních ležatých</t>
  </si>
  <si>
    <t>m</t>
  </si>
  <si>
    <t>-2128880868</t>
  </si>
  <si>
    <t>"1.řada KU1 + ZU2" 10*2</t>
  </si>
  <si>
    <t>9</t>
  </si>
  <si>
    <t>113202111</t>
  </si>
  <si>
    <t>Vytrhání obrub krajníků obrubníků stojatých</t>
  </si>
  <si>
    <t>-187906419</t>
  </si>
  <si>
    <t>"komunikace /chodník(tráva)"   261</t>
  </si>
  <si>
    <t>72</t>
  </si>
  <si>
    <t>132251101</t>
  </si>
  <si>
    <t>Hloubení rýh nezapažených š do 800 mm v hornině třídy těžitelnosti I skupiny 3 objem do 20 m3 strojně</t>
  </si>
  <si>
    <t>m3</t>
  </si>
  <si>
    <t>656945893</t>
  </si>
  <si>
    <t>"rýhy pro obruby" (20+261)*0,3*0,3</t>
  </si>
  <si>
    <t>73</t>
  </si>
  <si>
    <t>139001101</t>
  </si>
  <si>
    <t>Příplatek za ztížení vykopávky v blízkosti podzemního vedení</t>
  </si>
  <si>
    <t>952290417</t>
  </si>
  <si>
    <t>"objem bourané rýh 75%"  21,075*0,75</t>
  </si>
  <si>
    <t>11</t>
  </si>
  <si>
    <t>139951121</t>
  </si>
  <si>
    <t>Bourání kcí v hloubených vykopávkách ze zdiva z betonu prostého strojně</t>
  </si>
  <si>
    <t>434538847</t>
  </si>
  <si>
    <t>"bourání beton lože obrub " (261+20)*0,25*0,3</t>
  </si>
  <si>
    <t>74</t>
  </si>
  <si>
    <t>162751137</t>
  </si>
  <si>
    <t>Vodorovné přemístění přes 9 000 do 10000 m výkopku/sypaniny z horniny třídy těžitelnosti II skupiny 4 a 5</t>
  </si>
  <si>
    <t>1133105860</t>
  </si>
  <si>
    <t>25,29+21,075</t>
  </si>
  <si>
    <t>75</t>
  </si>
  <si>
    <t>162751139</t>
  </si>
  <si>
    <t>Příplatek k vodorovnému přemístění výkopku/sypaniny z horniny třídy těžitelnosti II skupiny 4 a 5 ZKD 1000 m přes 10000 m</t>
  </si>
  <si>
    <t>-769508218</t>
  </si>
  <si>
    <t>"celkem 18km" (18-10)*46,365</t>
  </si>
  <si>
    <t>14</t>
  </si>
  <si>
    <t>171201231</t>
  </si>
  <si>
    <t>Poplatek za uložení zeminy a kamení na recyklační skládce (skládkovné) kód odpadu 17 05 04</t>
  </si>
  <si>
    <t>t</t>
  </si>
  <si>
    <t>470687612</t>
  </si>
  <si>
    <t>"rýhy" 25,29*2</t>
  </si>
  <si>
    <t>"beton lože obrub"  21,075*2,5</t>
  </si>
  <si>
    <t>15</t>
  </si>
  <si>
    <t>171251201</t>
  </si>
  <si>
    <t>Uložení sypaniny na skládky nebo meziskládky</t>
  </si>
  <si>
    <t>1063367609</t>
  </si>
  <si>
    <t>16</t>
  </si>
  <si>
    <t>181152302</t>
  </si>
  <si>
    <t>Úprava pláně pro silnice a dálnice v zářezech se zhutněním</t>
  </si>
  <si>
    <t>-239264081</t>
  </si>
  <si>
    <t>17</t>
  </si>
  <si>
    <t>181311103</t>
  </si>
  <si>
    <t>Rozprostření ornice tl vrstvy do 200 mm v rovině nebo ve svahu do 1:5 ručně</t>
  </si>
  <si>
    <t>-555094878</t>
  </si>
  <si>
    <t>"úprava pásu za obrubou pod zdí" 72*1</t>
  </si>
  <si>
    <t>68</t>
  </si>
  <si>
    <t>M</t>
  </si>
  <si>
    <t>10364100</t>
  </si>
  <si>
    <t>zemina pro terénní úpravy - tříděná</t>
  </si>
  <si>
    <t>8</t>
  </si>
  <si>
    <t>1374463836</t>
  </si>
  <si>
    <t>72*0,1*1,8</t>
  </si>
  <si>
    <t>Komunikace pozemní</t>
  </si>
  <si>
    <t>18</t>
  </si>
  <si>
    <t>566901232</t>
  </si>
  <si>
    <t>Vyspravení podkladu po překopech inženýrských sítí plochy přes 15 m2 štěrkodrtí tl. 150 mm</t>
  </si>
  <si>
    <t>314550498</t>
  </si>
  <si>
    <t>19</t>
  </si>
  <si>
    <t>566901272</t>
  </si>
  <si>
    <t>Vyspravení podkladu po překopech inženýrských sítí plochy přes 15 m2 směsí stmelenou cementem SC20/25 tl 150 mm</t>
  </si>
  <si>
    <t>-658836678</t>
  </si>
  <si>
    <t>20</t>
  </si>
  <si>
    <t>573191111</t>
  </si>
  <si>
    <t>Postřik infiltrační kationaktivní emulzí v množství 1 kg/m2</t>
  </si>
  <si>
    <t>942657681</t>
  </si>
  <si>
    <t>573231109</t>
  </si>
  <si>
    <t>Postřik živičný spojovací ze silniční emulze v množství 0,60 kg/m2</t>
  </si>
  <si>
    <t>-1602984110</t>
  </si>
  <si>
    <t>22</t>
  </si>
  <si>
    <t>577144111</t>
  </si>
  <si>
    <t>Asfaltový beton vrstva obrusná ACO 11 (ABS) tř. I tl 50 mm š do 3 m z nemodifikovaného asfaltu</t>
  </si>
  <si>
    <t>659669531</t>
  </si>
  <si>
    <t>23</t>
  </si>
  <si>
    <t>577145112</t>
  </si>
  <si>
    <t>Asfaltový beton vrstva ložní ACL 16 (ABH) tl 50 mm š do 3 m z nemodifikovaného asfaltu</t>
  </si>
  <si>
    <t>912046132</t>
  </si>
  <si>
    <t>69</t>
  </si>
  <si>
    <t>596212230</t>
  </si>
  <si>
    <t>Kladení zámkové dlažby pozemních komunikací ručně tl 80 mm skupiny C pl do 50 m2</t>
  </si>
  <si>
    <t>-491212535</t>
  </si>
  <si>
    <t>"předlažba okol RŠ" 4</t>
  </si>
  <si>
    <t>70</t>
  </si>
  <si>
    <t>59245005</t>
  </si>
  <si>
    <t>dlažba skladebná betonová 200x100mm tl 80mm barevná</t>
  </si>
  <si>
    <t>-1604068335</t>
  </si>
  <si>
    <t>"plocha okolo RŠ - ztratné 20%" 4*0,2</t>
  </si>
  <si>
    <t>0,8*1,03 'Přepočtené koeficientem množství</t>
  </si>
  <si>
    <t>Trubní vedení</t>
  </si>
  <si>
    <t>32</t>
  </si>
  <si>
    <t>899132121</t>
  </si>
  <si>
    <t>Výměna (výšková úprava) poklopu kanalizačního pevného s ošetřením podkladu hloubky do 25 cm</t>
  </si>
  <si>
    <t>kus</t>
  </si>
  <si>
    <t>-1469076803</t>
  </si>
  <si>
    <t>33</t>
  </si>
  <si>
    <t>55241030</t>
  </si>
  <si>
    <t>poklop šachtový litinový kruhový DN 600 bez ventilace tř D400 pro intenzivní provoz</t>
  </si>
  <si>
    <t>-716152572</t>
  </si>
  <si>
    <t>34</t>
  </si>
  <si>
    <t>899132212</t>
  </si>
  <si>
    <t>Výměna (výšková úprava) poklopu vodovodního samonivelačního nebo pevného šoupátkového</t>
  </si>
  <si>
    <t>614576573</t>
  </si>
  <si>
    <t>35</t>
  </si>
  <si>
    <t>899133211</t>
  </si>
  <si>
    <t>Výměna (výšková úprava) vtokové mříže uliční vpusti s použitím betonových vyrovnávacích prvků</t>
  </si>
  <si>
    <t>-1412151978</t>
  </si>
  <si>
    <t>Ostatní konstrukce a práce, bourání</t>
  </si>
  <si>
    <t>37</t>
  </si>
  <si>
    <t>915111112</t>
  </si>
  <si>
    <t>Vodorovné dopravní značení dělící čáry souvislé š 125 mm retroreflexní bílá barva</t>
  </si>
  <si>
    <t>-1723279186</t>
  </si>
  <si>
    <t>"značení stínů u garáží " 4+5+6</t>
  </si>
  <si>
    <t>"značení stání" 10+6*(26+4)</t>
  </si>
  <si>
    <t>"značení stínu u křižovatku KU2" 6+5</t>
  </si>
  <si>
    <t>38</t>
  </si>
  <si>
    <t>915131112</t>
  </si>
  <si>
    <t>Vodorovné dopravní značení přechody pro chodce, šipky, symboly retroreflexní bílá barva</t>
  </si>
  <si>
    <t>1003111662</t>
  </si>
  <si>
    <t>"stíny u garáží"   2*2*3,5/2+ (2,7+1)/2*1,5/2</t>
  </si>
  <si>
    <t>"invalida 2ks" 2*3</t>
  </si>
  <si>
    <t>"stín zadní kř." 3*4,5/2/2</t>
  </si>
  <si>
    <t>40</t>
  </si>
  <si>
    <t>915611111</t>
  </si>
  <si>
    <t>Předznačení vodorovného liniového značení</t>
  </si>
  <si>
    <t>1000476555</t>
  </si>
  <si>
    <t>41</t>
  </si>
  <si>
    <t>915621111</t>
  </si>
  <si>
    <t>Předznačení vodorovného plošného značení</t>
  </si>
  <si>
    <t>-2068005960</t>
  </si>
  <si>
    <t>42</t>
  </si>
  <si>
    <t>916131213</t>
  </si>
  <si>
    <t>Osazení silničního obrubníku betonového stojatého s boční opěrou do lože z betonu prostého</t>
  </si>
  <si>
    <t>1893401023</t>
  </si>
  <si>
    <t>43</t>
  </si>
  <si>
    <t>59217031</t>
  </si>
  <si>
    <t>obrubník silniční betonový 1000x150x250mm</t>
  </si>
  <si>
    <t>-595766652</t>
  </si>
  <si>
    <t>247</t>
  </si>
  <si>
    <t>247*1,02 'Přepočtené koeficientem množství</t>
  </si>
  <si>
    <t>44</t>
  </si>
  <si>
    <t>59217028</t>
  </si>
  <si>
    <t>obrubník silniční betonový nájezdový 500x150x150mm</t>
  </si>
  <si>
    <t>-2085318166</t>
  </si>
  <si>
    <t>9*1,02 'Přepočtené koeficientem množství</t>
  </si>
  <si>
    <t>45</t>
  </si>
  <si>
    <t>59217030</t>
  </si>
  <si>
    <t>obrubník silniční betonový přechodový 1000x150x150-250mm</t>
  </si>
  <si>
    <t>137467924</t>
  </si>
  <si>
    <t>5*1,02 'Přepočtené koeficientem množství</t>
  </si>
  <si>
    <t>46</t>
  </si>
  <si>
    <t>BET.M25R11</t>
  </si>
  <si>
    <t>BEST-MONO II POLOMĚR 1,VNĚJŠÍ/25CM PŘÍRODNÍ</t>
  </si>
  <si>
    <t>-2102392301</t>
  </si>
  <si>
    <t>50</t>
  </si>
  <si>
    <t>916991121</t>
  </si>
  <si>
    <t>Lože pod obrubníky, krajníky nebo obruby z dlažebních kostek z betonu prostého</t>
  </si>
  <si>
    <t>2006675234</t>
  </si>
  <si>
    <t>261*0,25*0,3</t>
  </si>
  <si>
    <t>51</t>
  </si>
  <si>
    <t>919112212</t>
  </si>
  <si>
    <t>Řezání spár pro vytvoření komůrky š 10 mm hl 20 mm pro těsnící zálivku v živičném krytu</t>
  </si>
  <si>
    <t>613742624</t>
  </si>
  <si>
    <t>"stan. ZU + KU - napojení v křižovatce"  4+15</t>
  </si>
  <si>
    <t>"nájezd do garáží" 5,5+7</t>
  </si>
  <si>
    <t>52</t>
  </si>
  <si>
    <t>919122111</t>
  </si>
  <si>
    <t>Těsnění spár zálivkou za tepla pro komůrky š 10 mm hl 20 mm s těsnicím profilem</t>
  </si>
  <si>
    <t>-153385520</t>
  </si>
  <si>
    <t>53</t>
  </si>
  <si>
    <t>919735111</t>
  </si>
  <si>
    <t>Řezání stávajícího živičného krytu hl do 50 mm</t>
  </si>
  <si>
    <t>199337185</t>
  </si>
  <si>
    <t>54</t>
  </si>
  <si>
    <t>919794441</t>
  </si>
  <si>
    <t>Úprava ploch kolem hydrantů, šoupat, poklopů a mříží nebo sloupů v živičných krytech pl do 2 m2</t>
  </si>
  <si>
    <t>1917093176</t>
  </si>
  <si>
    <t>10+3+4</t>
  </si>
  <si>
    <t>71</t>
  </si>
  <si>
    <t>93890931R</t>
  </si>
  <si>
    <t>Čištění vozovek metením strojně podkladu nebo krytu betonového nebo živičného s ručním dometením</t>
  </si>
  <si>
    <t>-1171016022</t>
  </si>
  <si>
    <t>1255</t>
  </si>
  <si>
    <t>997</t>
  </si>
  <si>
    <t>Přesun sutě</t>
  </si>
  <si>
    <t>56</t>
  </si>
  <si>
    <t>997221551</t>
  </si>
  <si>
    <t>Vodorovná doprava suti ze sypkých materiálů do 1 km</t>
  </si>
  <si>
    <t>-667426276</t>
  </si>
  <si>
    <t>57</t>
  </si>
  <si>
    <t>997221559</t>
  </si>
  <si>
    <t>Příplatek ZKD 1 km u vodorovné dopravy suti ze sypkých materiálů</t>
  </si>
  <si>
    <t>1119086838</t>
  </si>
  <si>
    <t>"AC vyfrézovaná - 5km" 284,165*4</t>
  </si>
  <si>
    <t>"Ostatní sut na skládku do 18km" (418,235-284,165)*17</t>
  </si>
  <si>
    <t>58</t>
  </si>
  <si>
    <t>99722185R</t>
  </si>
  <si>
    <t>Uložení na recyklační skládce (bez skládkovného) - vyfrézovaná AC</t>
  </si>
  <si>
    <t>-1746466667</t>
  </si>
  <si>
    <t>60</t>
  </si>
  <si>
    <t>997221873</t>
  </si>
  <si>
    <t>Poplatek za uložení stavebního odpadu na recyklační skládce (skládkovné) zeminy a kamení zatříděného do Katalogu odpadů pod kódem 17 05 04</t>
  </si>
  <si>
    <t>638448324</t>
  </si>
  <si>
    <t>"Ostatní sut na skládku bez AC"   418,235-(284,165+4,29)</t>
  </si>
  <si>
    <t>61</t>
  </si>
  <si>
    <t>997221875</t>
  </si>
  <si>
    <t>Poplatek za uložení stavebního odpadu na recyklační skládce (skládkovné) asfaltového bez obsahu dehtu zatříděného do Katalogu odpadů pod kódem 17 03 02</t>
  </si>
  <si>
    <t>-753420522</t>
  </si>
  <si>
    <t>998</t>
  </si>
  <si>
    <t>Přesun hmot</t>
  </si>
  <si>
    <t>62</t>
  </si>
  <si>
    <t>998225111</t>
  </si>
  <si>
    <t>Přesun hmot pro pozemní komunikace s krytem z kamene, monolitickým betonovým nebo živičným</t>
  </si>
  <si>
    <t>-273719667</t>
  </si>
  <si>
    <t>VRN</t>
  </si>
  <si>
    <t>Vedlejší rozpočtové náklady</t>
  </si>
  <si>
    <t>63</t>
  </si>
  <si>
    <t>030001000</t>
  </si>
  <si>
    <t>Zařízení staveniště</t>
  </si>
  <si>
    <t>kpl</t>
  </si>
  <si>
    <t>1024</t>
  </si>
  <si>
    <t>816903347</t>
  </si>
  <si>
    <t>64</t>
  </si>
  <si>
    <t>043002000</t>
  </si>
  <si>
    <t>Zkoušky a ostatní měření - kontrola vedení inženýrských sítí</t>
  </si>
  <si>
    <t>41279570</t>
  </si>
  <si>
    <t>65</t>
  </si>
  <si>
    <t>070001000</t>
  </si>
  <si>
    <t>DIO - dopravně inženýrské opatření</t>
  </si>
  <si>
    <t>981834373</t>
  </si>
  <si>
    <t>2 - chodníky</t>
  </si>
  <si>
    <t>1978379672</t>
  </si>
  <si>
    <t>"chodník - vyrovnání přechodu od hřbitova"   4*1,25</t>
  </si>
  <si>
    <t>113107123</t>
  </si>
  <si>
    <t>Odstranění podkladu z kameniva drceného tl přes 200 do 300 mm ručně</t>
  </si>
  <si>
    <t>-1202722721</t>
  </si>
  <si>
    <t>"vchody 50%" 61,96*0,5</t>
  </si>
  <si>
    <t>775956489</t>
  </si>
  <si>
    <t>"ZU1 +KU2"(1,85+2,4)*1</t>
  </si>
  <si>
    <t>"Napojení KU chodníku za čp. 1789"  2*1</t>
  </si>
  <si>
    <t>"vchody" 61,96</t>
  </si>
  <si>
    <t>113107323</t>
  </si>
  <si>
    <t>Odstranění podkladu z kameniva drceného tl přes 200 do 300 mm strojně pl do 50 m2</t>
  </si>
  <si>
    <t>-1809552410</t>
  </si>
  <si>
    <t>"celkem - na etapy" 381,18</t>
  </si>
  <si>
    <t>113107342</t>
  </si>
  <si>
    <t>Odstranění podkladu živičného tl přes 50 do 100 mm strojně pl do 50 m2</t>
  </si>
  <si>
    <t>-1320484253</t>
  </si>
  <si>
    <t>"chodník základní plocha" 381,18</t>
  </si>
  <si>
    <t>6</t>
  </si>
  <si>
    <t>-2097523208</t>
  </si>
  <si>
    <t>"chodník / tráva"  235,6-50,2</t>
  </si>
  <si>
    <t>120901121</t>
  </si>
  <si>
    <t>Bourání zdiva z betonu prostého neprokládaného v odkopávkách nebo prokopávkách ručně</t>
  </si>
  <si>
    <t>-1091755038</t>
  </si>
  <si>
    <t>"bourání beton lože obrub " (185,4)*0,25*0,3</t>
  </si>
  <si>
    <t>122251101</t>
  </si>
  <si>
    <t>Odkopávky a prokopávky nezapažené v hornině třídy těžitelnosti I skupiny 3 objem do 20 m3 strojně</t>
  </si>
  <si>
    <t>1509268051</t>
  </si>
  <si>
    <t>"odkopy pro lavičky" 26,2*0,3</t>
  </si>
  <si>
    <t>132212132</t>
  </si>
  <si>
    <t>Hloubení nezapažených rýh šířky do 800 mm v nesoudržných horninách třídy těžitelnosti I skupiny 3 ručně</t>
  </si>
  <si>
    <t>2132169813</t>
  </si>
  <si>
    <t>"výkop rýh pro obnovu obrub - 20%"  (235,6)*0,4*0,3*0,2</t>
  </si>
  <si>
    <t>10</t>
  </si>
  <si>
    <t>132351101</t>
  </si>
  <si>
    <t>Hloubení rýh nezapažených  š do 800 mm v hornině třídy těžitelnosti II, skupiny 4 objem do 20 m3 strojně</t>
  </si>
  <si>
    <t>-1128375838</t>
  </si>
  <si>
    <t>"výkop rýh pro obnovu obrub - 80%"  (235,6)*0,4*0,3*0,8</t>
  </si>
  <si>
    <t>1205816641</t>
  </si>
  <si>
    <t>"25% z objemu rýh" (5,654+22,618)*0,25</t>
  </si>
  <si>
    <t>162751157</t>
  </si>
  <si>
    <t>Vodorovné přemístění přes 9 000 do 10000 m výkopku/sypaniny z horniny třídy těžitelnosti III skupiny 6 a 7</t>
  </si>
  <si>
    <t>-753177205</t>
  </si>
  <si>
    <t>13</t>
  </si>
  <si>
    <t>162751159</t>
  </si>
  <si>
    <t>Příplatek k vodorovnému přemístění výkopku/sypaniny z horniny třídy těžitelnosti III skupiny 6 a 7 ZKD 1000 m přes 10000 m</t>
  </si>
  <si>
    <t>1811577512</t>
  </si>
  <si>
    <t>"celkem 17km" (17-10)*50,037</t>
  </si>
  <si>
    <t>976440184</t>
  </si>
  <si>
    <t>13,905*2,5</t>
  </si>
  <si>
    <t>(50,037-13,905)*2</t>
  </si>
  <si>
    <t>-1744317977</t>
  </si>
  <si>
    <t>2037382003</t>
  </si>
  <si>
    <t>"úprava základní plochy"  551,8</t>
  </si>
  <si>
    <t>"úprava napojení" 6,25</t>
  </si>
  <si>
    <t>564750101</t>
  </si>
  <si>
    <t>Podklad z kameniva hrubého drceného vel. 16-32 mm plochy do 100 m2 tl 150 mm</t>
  </si>
  <si>
    <t>378200317</t>
  </si>
  <si>
    <t>"chodník" 381,18</t>
  </si>
  <si>
    <t>"lavičky" 26,2</t>
  </si>
  <si>
    <t>566501111</t>
  </si>
  <si>
    <t>Úprava krytu z kameniva drceného pro nový kryt s doplněním kameniva drceného přes 0,08 do 0,10 m3/m2</t>
  </si>
  <si>
    <t>777943432</t>
  </si>
  <si>
    <t>"ŠD chodník"  469,34</t>
  </si>
  <si>
    <t>"ŠD pod obruby" 235,6*0,35</t>
  </si>
  <si>
    <t>572340112</t>
  </si>
  <si>
    <t>Vyspravení krytu komunikací po překopech plochy do 15 m2 asfaltovým betonem ACO (AB) tl 70 mm</t>
  </si>
  <si>
    <t>-1486942095</t>
  </si>
  <si>
    <t>596211110</t>
  </si>
  <si>
    <t>Kladení zámkové dlažby komunikací pro pěší ručně tl 60 mm skupiny A pl do 50 m2</t>
  </si>
  <si>
    <t>1156230356</t>
  </si>
  <si>
    <t>596211112</t>
  </si>
  <si>
    <t>Kladení zámkové dlažby komunikací pro pěší ručně tl 60 mm skupiny A pl přes 100 do 300 m2</t>
  </si>
  <si>
    <t>-201159299</t>
  </si>
  <si>
    <t>"komunikace" 381,18+61,96</t>
  </si>
  <si>
    <t>59245018</t>
  </si>
  <si>
    <t>dlažba skladebná betonová 200x100mm tl 60mm přírodní</t>
  </si>
  <si>
    <t>-1132978825</t>
  </si>
  <si>
    <t>"plocha celkem  " 381,18+69,2+26,2</t>
  </si>
  <si>
    <t>"odečet naváděcího pásu" -2,8</t>
  </si>
  <si>
    <t>473,78*1,02 'Přepočtené koeficientem množství</t>
  </si>
  <si>
    <t>59245006</t>
  </si>
  <si>
    <t>dlažba pro nevidomé betonová 200x100mm tl 60mm barevná</t>
  </si>
  <si>
    <t>-272817241</t>
  </si>
  <si>
    <t>"chodník od hřbitova" 3*0,4+2*0,8</t>
  </si>
  <si>
    <t>2,8*1,03 'Přepočtené koeficientem množství</t>
  </si>
  <si>
    <t>947861784</t>
  </si>
  <si>
    <t>55241017</t>
  </si>
  <si>
    <t>poklop šachtový litinový kruhový DN 600 bez ventilace tř D400 pro běžný provoz</t>
  </si>
  <si>
    <t>-614533399</t>
  </si>
  <si>
    <t>31</t>
  </si>
  <si>
    <t>916231213</t>
  </si>
  <si>
    <t>Osazení chodníkového obrubníku betonového stojatého s boční opěrou do lože z betonu prostého</t>
  </si>
  <si>
    <t>-590215314</t>
  </si>
  <si>
    <t>"obruby chodník/tráva "  235,6</t>
  </si>
  <si>
    <t>59217016</t>
  </si>
  <si>
    <t>obrubník betonový chodníkový 1000x80x250mm</t>
  </si>
  <si>
    <t>-140246978</t>
  </si>
  <si>
    <t>"náhrada poškozených" 235,6</t>
  </si>
  <si>
    <t>235,6*1,02 'Přepočtené koeficientem množství</t>
  </si>
  <si>
    <t>-173942070</t>
  </si>
  <si>
    <t>"obrubníky"    (235,6)*0,3*0,25</t>
  </si>
  <si>
    <t>757837405</t>
  </si>
  <si>
    <t>"ZU + KU hl. trasy " 1,85+2,4+2</t>
  </si>
  <si>
    <t>36</t>
  </si>
  <si>
    <t>-1288001401</t>
  </si>
  <si>
    <t>842236300</t>
  </si>
  <si>
    <t>1399175399</t>
  </si>
  <si>
    <t>39</t>
  </si>
  <si>
    <t>-1069767456</t>
  </si>
  <si>
    <t>334,649*16 'Přepočtené koeficientem množství</t>
  </si>
  <si>
    <t>-413149423</t>
  </si>
  <si>
    <t>"celkem bez AC"  334,649-98,866</t>
  </si>
  <si>
    <t>784368151</t>
  </si>
  <si>
    <t>47</t>
  </si>
  <si>
    <t>998229112</t>
  </si>
  <si>
    <t>Přesun hmot ruční pro pozemní komunikace s krytem dlážděným na vzdálenost do 50 m</t>
  </si>
  <si>
    <t>-1636350176</t>
  </si>
  <si>
    <t>48</t>
  </si>
  <si>
    <t>678725041</t>
  </si>
  <si>
    <t>49</t>
  </si>
  <si>
    <t>1699013575</t>
  </si>
  <si>
    <t xml:space="preserve">Provozní vlivy - DIO </t>
  </si>
  <si>
    <t>2019288660</t>
  </si>
  <si>
    <t>N70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</si>
</sst>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>
      <alignment horizontal="center" vertical="center"/>
    </xf>
    <xf numFmtId="49" fontId="34" fillId="0" borderId="22" xfId="0" applyNumberFormat="1" applyFont="1" applyBorder="1" applyAlignment="1">
      <alignment horizontal="left" vertical="center" wrapText="1"/>
    </xf>
    <xf numFmtId="0" fontId="34" fillId="0" borderId="22" xfId="0" applyFont="1" applyBorder="1" applyAlignment="1">
      <alignment horizontal="left" vertical="center" wrapText="1"/>
    </xf>
    <xf numFmtId="0" fontId="34" fillId="0" borderId="22" xfId="0" applyFont="1" applyBorder="1" applyAlignment="1">
      <alignment horizontal="center" vertical="center" wrapText="1"/>
    </xf>
    <xf numFmtId="167" fontId="34" fillId="0" borderId="22" xfId="0" applyNumberFormat="1" applyFont="1" applyBorder="1" applyAlignment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>
      <alignment vertical="center"/>
    </xf>
    <xf numFmtId="0" fontId="35" fillId="0" borderId="22" xfId="0" applyFont="1" applyBorder="1" applyAlignment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workbookViewId="0">
      <selection activeCell="K6" sqref="K6:AO6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180"/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79" t="s">
        <v>514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R5" s="18"/>
      <c r="BE5" s="176" t="s">
        <v>14</v>
      </c>
      <c r="BS5" s="15" t="s">
        <v>6</v>
      </c>
    </row>
    <row r="6" spans="1:74" ht="36.950000000000003" customHeight="1">
      <c r="B6" s="18"/>
      <c r="D6" s="24" t="s">
        <v>15</v>
      </c>
      <c r="K6" s="181" t="s">
        <v>16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R6" s="18"/>
      <c r="BE6" s="177"/>
      <c r="BS6" s="15" t="s">
        <v>6</v>
      </c>
    </row>
    <row r="7" spans="1:74" ht="12" customHeight="1">
      <c r="B7" s="18"/>
      <c r="D7" s="25" t="s">
        <v>17</v>
      </c>
      <c r="K7" s="23" t="s">
        <v>1</v>
      </c>
      <c r="AK7" s="25" t="s">
        <v>18</v>
      </c>
      <c r="AN7" s="23" t="s">
        <v>1</v>
      </c>
      <c r="AR7" s="18"/>
      <c r="BE7" s="177"/>
      <c r="BS7" s="15" t="s">
        <v>6</v>
      </c>
    </row>
    <row r="8" spans="1:74" ht="12" customHeight="1">
      <c r="B8" s="18"/>
      <c r="D8" s="25" t="s">
        <v>19</v>
      </c>
      <c r="K8" s="23" t="s">
        <v>20</v>
      </c>
      <c r="AK8" s="25" t="s">
        <v>21</v>
      </c>
      <c r="AN8" s="26" t="s">
        <v>22</v>
      </c>
      <c r="AR8" s="18"/>
      <c r="BE8" s="177"/>
      <c r="BS8" s="15" t="s">
        <v>6</v>
      </c>
    </row>
    <row r="9" spans="1:74" ht="14.45" customHeight="1">
      <c r="B9" s="18"/>
      <c r="AR9" s="18"/>
      <c r="BE9" s="177"/>
      <c r="BS9" s="15" t="s">
        <v>6</v>
      </c>
    </row>
    <row r="10" spans="1:74" ht="12" customHeight="1">
      <c r="B10" s="18"/>
      <c r="D10" s="25" t="s">
        <v>23</v>
      </c>
      <c r="AK10" s="25" t="s">
        <v>24</v>
      </c>
      <c r="AN10" s="23" t="s">
        <v>1</v>
      </c>
      <c r="AR10" s="18"/>
      <c r="BE10" s="177"/>
      <c r="BS10" s="15" t="s">
        <v>6</v>
      </c>
    </row>
    <row r="11" spans="1:74" ht="18.399999999999999" customHeight="1">
      <c r="B11" s="18"/>
      <c r="E11" s="23" t="s">
        <v>20</v>
      </c>
      <c r="AK11" s="25" t="s">
        <v>25</v>
      </c>
      <c r="AN11" s="23" t="s">
        <v>1</v>
      </c>
      <c r="AR11" s="18"/>
      <c r="BE11" s="177"/>
      <c r="BS11" s="15" t="s">
        <v>6</v>
      </c>
    </row>
    <row r="12" spans="1:74" ht="6.95" customHeight="1">
      <c r="B12" s="18"/>
      <c r="AR12" s="18"/>
      <c r="BE12" s="177"/>
      <c r="BS12" s="15" t="s">
        <v>6</v>
      </c>
    </row>
    <row r="13" spans="1:74" ht="12" customHeight="1">
      <c r="B13" s="18"/>
      <c r="D13" s="25" t="s">
        <v>26</v>
      </c>
      <c r="AK13" s="25" t="s">
        <v>24</v>
      </c>
      <c r="AN13" s="27" t="s">
        <v>27</v>
      </c>
      <c r="AR13" s="18"/>
      <c r="BE13" s="177"/>
      <c r="BS13" s="15" t="s">
        <v>6</v>
      </c>
    </row>
    <row r="14" spans="1:74" ht="12.75">
      <c r="B14" s="18"/>
      <c r="E14" s="182" t="s">
        <v>27</v>
      </c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25" t="s">
        <v>25</v>
      </c>
      <c r="AN14" s="27" t="s">
        <v>27</v>
      </c>
      <c r="AR14" s="18"/>
      <c r="BE14" s="177"/>
      <c r="BS14" s="15" t="s">
        <v>6</v>
      </c>
    </row>
    <row r="15" spans="1:74" ht="6.95" customHeight="1">
      <c r="B15" s="18"/>
      <c r="AR15" s="18"/>
      <c r="BE15" s="177"/>
      <c r="BS15" s="15" t="s">
        <v>4</v>
      </c>
    </row>
    <row r="16" spans="1:74" ht="12" customHeight="1">
      <c r="B16" s="18"/>
      <c r="D16" s="25" t="s">
        <v>28</v>
      </c>
      <c r="AK16" s="25" t="s">
        <v>24</v>
      </c>
      <c r="AN16" s="23" t="s">
        <v>1</v>
      </c>
      <c r="AR16" s="18"/>
      <c r="BE16" s="177"/>
      <c r="BS16" s="15" t="s">
        <v>4</v>
      </c>
    </row>
    <row r="17" spans="2:71" ht="18.399999999999999" customHeight="1">
      <c r="B17" s="18"/>
      <c r="E17" s="23" t="s">
        <v>20</v>
      </c>
      <c r="AK17" s="25" t="s">
        <v>25</v>
      </c>
      <c r="AN17" s="23" t="s">
        <v>1</v>
      </c>
      <c r="AR17" s="18"/>
      <c r="BE17" s="177"/>
      <c r="BS17" s="15" t="s">
        <v>29</v>
      </c>
    </row>
    <row r="18" spans="2:71" ht="6.95" customHeight="1">
      <c r="B18" s="18"/>
      <c r="AR18" s="18"/>
      <c r="BE18" s="177"/>
      <c r="BS18" s="15" t="s">
        <v>6</v>
      </c>
    </row>
    <row r="19" spans="2:71" ht="12" customHeight="1">
      <c r="B19" s="18"/>
      <c r="D19" s="25" t="s">
        <v>30</v>
      </c>
      <c r="AK19" s="25" t="s">
        <v>24</v>
      </c>
      <c r="AN19" s="23" t="s">
        <v>1</v>
      </c>
      <c r="AR19" s="18"/>
      <c r="BE19" s="177"/>
      <c r="BS19" s="15" t="s">
        <v>6</v>
      </c>
    </row>
    <row r="20" spans="2:71" ht="18.399999999999999" customHeight="1">
      <c r="B20" s="18"/>
      <c r="E20" s="23" t="s">
        <v>20</v>
      </c>
      <c r="AK20" s="25" t="s">
        <v>25</v>
      </c>
      <c r="AN20" s="23" t="s">
        <v>1</v>
      </c>
      <c r="AR20" s="18"/>
      <c r="BE20" s="177"/>
      <c r="BS20" s="15" t="s">
        <v>29</v>
      </c>
    </row>
    <row r="21" spans="2:71" ht="6.95" customHeight="1">
      <c r="B21" s="18"/>
      <c r="AR21" s="18"/>
      <c r="BE21" s="177"/>
    </row>
    <row r="22" spans="2:71" ht="12" customHeight="1">
      <c r="B22" s="18"/>
      <c r="D22" s="25" t="s">
        <v>31</v>
      </c>
      <c r="AR22" s="18"/>
      <c r="BE22" s="177"/>
    </row>
    <row r="23" spans="2:71" ht="16.5" customHeight="1">
      <c r="B23" s="18"/>
      <c r="E23" s="184" t="s">
        <v>1</v>
      </c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R23" s="18"/>
      <c r="BE23" s="177"/>
    </row>
    <row r="24" spans="2:71" ht="6.95" customHeight="1">
      <c r="B24" s="18"/>
      <c r="AR24" s="18"/>
      <c r="BE24" s="177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77"/>
    </row>
    <row r="26" spans="2:71" s="1" customFormat="1" ht="25.9" customHeight="1">
      <c r="B26" s="30"/>
      <c r="D26" s="31" t="s">
        <v>32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5">
        <f>ROUND(AG94,2)</f>
        <v>0</v>
      </c>
      <c r="AL26" s="186"/>
      <c r="AM26" s="186"/>
      <c r="AN26" s="186"/>
      <c r="AO26" s="186"/>
      <c r="AR26" s="30"/>
      <c r="BE26" s="177"/>
    </row>
    <row r="27" spans="2:71" s="1" customFormat="1" ht="6.95" customHeight="1">
      <c r="B27" s="30"/>
      <c r="AR27" s="30"/>
      <c r="BE27" s="177"/>
    </row>
    <row r="28" spans="2:71" s="1" customFormat="1" ht="12.75">
      <c r="B28" s="30"/>
      <c r="L28" s="187" t="s">
        <v>33</v>
      </c>
      <c r="M28" s="187"/>
      <c r="N28" s="187"/>
      <c r="O28" s="187"/>
      <c r="P28" s="187"/>
      <c r="W28" s="187" t="s">
        <v>34</v>
      </c>
      <c r="X28" s="187"/>
      <c r="Y28" s="187"/>
      <c r="Z28" s="187"/>
      <c r="AA28" s="187"/>
      <c r="AB28" s="187"/>
      <c r="AC28" s="187"/>
      <c r="AD28" s="187"/>
      <c r="AE28" s="187"/>
      <c r="AK28" s="187" t="s">
        <v>35</v>
      </c>
      <c r="AL28" s="187"/>
      <c r="AM28" s="187"/>
      <c r="AN28" s="187"/>
      <c r="AO28" s="187"/>
      <c r="AR28" s="30"/>
      <c r="BE28" s="177"/>
    </row>
    <row r="29" spans="2:71" s="2" customFormat="1" ht="14.45" customHeight="1">
      <c r="B29" s="34"/>
      <c r="D29" s="25" t="s">
        <v>36</v>
      </c>
      <c r="F29" s="25" t="s">
        <v>37</v>
      </c>
      <c r="L29" s="190">
        <v>0.21</v>
      </c>
      <c r="M29" s="189"/>
      <c r="N29" s="189"/>
      <c r="O29" s="189"/>
      <c r="P29" s="189"/>
      <c r="W29" s="188">
        <f>ROUND(AZ94, 2)</f>
        <v>0</v>
      </c>
      <c r="X29" s="189"/>
      <c r="Y29" s="189"/>
      <c r="Z29" s="189"/>
      <c r="AA29" s="189"/>
      <c r="AB29" s="189"/>
      <c r="AC29" s="189"/>
      <c r="AD29" s="189"/>
      <c r="AE29" s="189"/>
      <c r="AK29" s="188">
        <f>ROUND(AV94, 2)</f>
        <v>0</v>
      </c>
      <c r="AL29" s="189"/>
      <c r="AM29" s="189"/>
      <c r="AN29" s="189"/>
      <c r="AO29" s="189"/>
      <c r="AR29" s="34"/>
      <c r="BE29" s="178"/>
    </row>
    <row r="30" spans="2:71" s="2" customFormat="1" ht="14.45" customHeight="1">
      <c r="B30" s="34"/>
      <c r="F30" s="25" t="s">
        <v>38</v>
      </c>
      <c r="L30" s="190">
        <v>0.12</v>
      </c>
      <c r="M30" s="189"/>
      <c r="N30" s="189"/>
      <c r="O30" s="189"/>
      <c r="P30" s="189"/>
      <c r="W30" s="188">
        <f>ROUND(BA94, 2)</f>
        <v>0</v>
      </c>
      <c r="X30" s="189"/>
      <c r="Y30" s="189"/>
      <c r="Z30" s="189"/>
      <c r="AA30" s="189"/>
      <c r="AB30" s="189"/>
      <c r="AC30" s="189"/>
      <c r="AD30" s="189"/>
      <c r="AE30" s="189"/>
      <c r="AK30" s="188">
        <f>ROUND(AW94, 2)</f>
        <v>0</v>
      </c>
      <c r="AL30" s="189"/>
      <c r="AM30" s="189"/>
      <c r="AN30" s="189"/>
      <c r="AO30" s="189"/>
      <c r="AR30" s="34"/>
      <c r="BE30" s="178"/>
    </row>
    <row r="31" spans="2:71" s="2" customFormat="1" ht="14.45" hidden="1" customHeight="1">
      <c r="B31" s="34"/>
      <c r="F31" s="25" t="s">
        <v>39</v>
      </c>
      <c r="L31" s="190">
        <v>0.21</v>
      </c>
      <c r="M31" s="189"/>
      <c r="N31" s="189"/>
      <c r="O31" s="189"/>
      <c r="P31" s="189"/>
      <c r="W31" s="188">
        <f>ROUND(BB94, 2)</f>
        <v>0</v>
      </c>
      <c r="X31" s="189"/>
      <c r="Y31" s="189"/>
      <c r="Z31" s="189"/>
      <c r="AA31" s="189"/>
      <c r="AB31" s="189"/>
      <c r="AC31" s="189"/>
      <c r="AD31" s="189"/>
      <c r="AE31" s="189"/>
      <c r="AK31" s="188">
        <v>0</v>
      </c>
      <c r="AL31" s="189"/>
      <c r="AM31" s="189"/>
      <c r="AN31" s="189"/>
      <c r="AO31" s="189"/>
      <c r="AR31" s="34"/>
      <c r="BE31" s="178"/>
    </row>
    <row r="32" spans="2:71" s="2" customFormat="1" ht="14.45" hidden="1" customHeight="1">
      <c r="B32" s="34"/>
      <c r="F32" s="25" t="s">
        <v>40</v>
      </c>
      <c r="L32" s="190">
        <v>0.12</v>
      </c>
      <c r="M32" s="189"/>
      <c r="N32" s="189"/>
      <c r="O32" s="189"/>
      <c r="P32" s="189"/>
      <c r="W32" s="188">
        <f>ROUND(BC94, 2)</f>
        <v>0</v>
      </c>
      <c r="X32" s="189"/>
      <c r="Y32" s="189"/>
      <c r="Z32" s="189"/>
      <c r="AA32" s="189"/>
      <c r="AB32" s="189"/>
      <c r="AC32" s="189"/>
      <c r="AD32" s="189"/>
      <c r="AE32" s="189"/>
      <c r="AK32" s="188">
        <v>0</v>
      </c>
      <c r="AL32" s="189"/>
      <c r="AM32" s="189"/>
      <c r="AN32" s="189"/>
      <c r="AO32" s="189"/>
      <c r="AR32" s="34"/>
      <c r="BE32" s="178"/>
    </row>
    <row r="33" spans="2:57" s="2" customFormat="1" ht="14.45" hidden="1" customHeight="1">
      <c r="B33" s="34"/>
      <c r="F33" s="25" t="s">
        <v>41</v>
      </c>
      <c r="L33" s="190">
        <v>0</v>
      </c>
      <c r="M33" s="189"/>
      <c r="N33" s="189"/>
      <c r="O33" s="189"/>
      <c r="P33" s="189"/>
      <c r="W33" s="188">
        <f>ROUND(BD94, 2)</f>
        <v>0</v>
      </c>
      <c r="X33" s="189"/>
      <c r="Y33" s="189"/>
      <c r="Z33" s="189"/>
      <c r="AA33" s="189"/>
      <c r="AB33" s="189"/>
      <c r="AC33" s="189"/>
      <c r="AD33" s="189"/>
      <c r="AE33" s="189"/>
      <c r="AK33" s="188">
        <v>0</v>
      </c>
      <c r="AL33" s="189"/>
      <c r="AM33" s="189"/>
      <c r="AN33" s="189"/>
      <c r="AO33" s="189"/>
      <c r="AR33" s="34"/>
      <c r="BE33" s="178"/>
    </row>
    <row r="34" spans="2:57" s="1" customFormat="1" ht="6.95" customHeight="1">
      <c r="B34" s="30"/>
      <c r="AR34" s="30"/>
      <c r="BE34" s="177"/>
    </row>
    <row r="35" spans="2:57" s="1" customFormat="1" ht="25.9" customHeight="1">
      <c r="B35" s="30"/>
      <c r="C35" s="35"/>
      <c r="D35" s="36" t="s">
        <v>42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43</v>
      </c>
      <c r="U35" s="37"/>
      <c r="V35" s="37"/>
      <c r="W35" s="37"/>
      <c r="X35" s="191" t="s">
        <v>44</v>
      </c>
      <c r="Y35" s="192"/>
      <c r="Z35" s="192"/>
      <c r="AA35" s="192"/>
      <c r="AB35" s="192"/>
      <c r="AC35" s="37"/>
      <c r="AD35" s="37"/>
      <c r="AE35" s="37"/>
      <c r="AF35" s="37"/>
      <c r="AG35" s="37"/>
      <c r="AH35" s="37"/>
      <c r="AI35" s="37"/>
      <c r="AJ35" s="37"/>
      <c r="AK35" s="193">
        <f>SUM(AK26:AK33)</f>
        <v>0</v>
      </c>
      <c r="AL35" s="192"/>
      <c r="AM35" s="192"/>
      <c r="AN35" s="192"/>
      <c r="AO35" s="194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45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46</v>
      </c>
      <c r="AI49" s="40"/>
      <c r="AJ49" s="40"/>
      <c r="AK49" s="40"/>
      <c r="AL49" s="40"/>
      <c r="AM49" s="40"/>
      <c r="AN49" s="40"/>
      <c r="AO49" s="40"/>
      <c r="AR49" s="30"/>
    </row>
    <row r="50" spans="2:44" ht="11.25">
      <c r="B50" s="18"/>
      <c r="AR50" s="18"/>
    </row>
    <row r="51" spans="2:44" ht="11.25">
      <c r="B51" s="18"/>
      <c r="AR51" s="18"/>
    </row>
    <row r="52" spans="2:44" ht="11.25">
      <c r="B52" s="18"/>
      <c r="AR52" s="18"/>
    </row>
    <row r="53" spans="2:44" ht="11.25">
      <c r="B53" s="18"/>
      <c r="AR53" s="18"/>
    </row>
    <row r="54" spans="2:44" ht="11.25">
      <c r="B54" s="18"/>
      <c r="AR54" s="18"/>
    </row>
    <row r="55" spans="2:44" ht="11.25">
      <c r="B55" s="18"/>
      <c r="AR55" s="18"/>
    </row>
    <row r="56" spans="2:44" ht="11.25">
      <c r="B56" s="18"/>
      <c r="AR56" s="18"/>
    </row>
    <row r="57" spans="2:44" ht="11.25">
      <c r="B57" s="18"/>
      <c r="AR57" s="18"/>
    </row>
    <row r="58" spans="2:44" ht="11.25">
      <c r="B58" s="18"/>
      <c r="AR58" s="18"/>
    </row>
    <row r="59" spans="2:44" ht="11.25">
      <c r="B59" s="18"/>
      <c r="AR59" s="18"/>
    </row>
    <row r="60" spans="2:44" s="1" customFormat="1" ht="12.75">
      <c r="B60" s="30"/>
      <c r="D60" s="41" t="s">
        <v>47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48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47</v>
      </c>
      <c r="AI60" s="32"/>
      <c r="AJ60" s="32"/>
      <c r="AK60" s="32"/>
      <c r="AL60" s="32"/>
      <c r="AM60" s="41" t="s">
        <v>48</v>
      </c>
      <c r="AN60" s="32"/>
      <c r="AO60" s="32"/>
      <c r="AR60" s="30"/>
    </row>
    <row r="61" spans="2:44" ht="11.25">
      <c r="B61" s="18"/>
      <c r="AR61" s="18"/>
    </row>
    <row r="62" spans="2:44" ht="11.25">
      <c r="B62" s="18"/>
      <c r="AR62" s="18"/>
    </row>
    <row r="63" spans="2:44" ht="11.25">
      <c r="B63" s="18"/>
      <c r="AR63" s="18"/>
    </row>
    <row r="64" spans="2:44" s="1" customFormat="1" ht="12.75">
      <c r="B64" s="30"/>
      <c r="D64" s="39" t="s">
        <v>49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50</v>
      </c>
      <c r="AI64" s="40"/>
      <c r="AJ64" s="40"/>
      <c r="AK64" s="40"/>
      <c r="AL64" s="40"/>
      <c r="AM64" s="40"/>
      <c r="AN64" s="40"/>
      <c r="AO64" s="40"/>
      <c r="AR64" s="30"/>
    </row>
    <row r="65" spans="2:44" ht="11.25">
      <c r="B65" s="18"/>
      <c r="AR65" s="18"/>
    </row>
    <row r="66" spans="2:44" ht="11.25">
      <c r="B66" s="18"/>
      <c r="AR66" s="18"/>
    </row>
    <row r="67" spans="2:44" ht="11.25">
      <c r="B67" s="18"/>
      <c r="AR67" s="18"/>
    </row>
    <row r="68" spans="2:44" ht="11.25">
      <c r="B68" s="18"/>
      <c r="AR68" s="18"/>
    </row>
    <row r="69" spans="2:44" ht="11.25">
      <c r="B69" s="18"/>
      <c r="AR69" s="18"/>
    </row>
    <row r="70" spans="2:44" ht="11.25">
      <c r="B70" s="18"/>
      <c r="AR70" s="18"/>
    </row>
    <row r="71" spans="2:44" ht="11.25">
      <c r="B71" s="18"/>
      <c r="AR71" s="18"/>
    </row>
    <row r="72" spans="2:44" ht="11.25">
      <c r="B72" s="18"/>
      <c r="AR72" s="18"/>
    </row>
    <row r="73" spans="2:44" ht="11.25">
      <c r="B73" s="18"/>
      <c r="AR73" s="18"/>
    </row>
    <row r="74" spans="2:44" ht="11.25">
      <c r="B74" s="18"/>
      <c r="AR74" s="18"/>
    </row>
    <row r="75" spans="2:44" s="1" customFormat="1" ht="12.75">
      <c r="B75" s="30"/>
      <c r="D75" s="41" t="s">
        <v>47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48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47</v>
      </c>
      <c r="AI75" s="32"/>
      <c r="AJ75" s="32"/>
      <c r="AK75" s="32"/>
      <c r="AL75" s="32"/>
      <c r="AM75" s="41" t="s">
        <v>48</v>
      </c>
      <c r="AN75" s="32"/>
      <c r="AO75" s="32"/>
      <c r="AR75" s="30"/>
    </row>
    <row r="76" spans="2:44" s="1" customFormat="1" ht="11.25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51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N70</v>
      </c>
      <c r="AR84" s="46"/>
    </row>
    <row r="85" spans="1:91" s="4" customFormat="1" ht="36.950000000000003" customHeight="1">
      <c r="B85" s="47"/>
      <c r="C85" s="48" t="s">
        <v>15</v>
      </c>
      <c r="L85" s="195" t="str">
        <f>K6</f>
        <v>Benešov ul. Villaniho - obnova povrchu komunikace a chodníků</v>
      </c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  <c r="AG85" s="196"/>
      <c r="AH85" s="196"/>
      <c r="AI85" s="196"/>
      <c r="AJ85" s="196"/>
      <c r="AK85" s="196"/>
      <c r="AL85" s="196"/>
      <c r="AM85" s="196"/>
      <c r="AN85" s="196"/>
      <c r="AO85" s="196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19</v>
      </c>
      <c r="L87" s="49" t="str">
        <f>IF(K8="","",K8)</f>
        <v xml:space="preserve"> </v>
      </c>
      <c r="AI87" s="25" t="s">
        <v>21</v>
      </c>
      <c r="AM87" s="197" t="str">
        <f>IF(AN8= "","",AN8)</f>
        <v>8. 3. 2024</v>
      </c>
      <c r="AN87" s="197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5" t="s">
        <v>23</v>
      </c>
      <c r="L89" s="3" t="str">
        <f>IF(E11= "","",E11)</f>
        <v xml:space="preserve"> </v>
      </c>
      <c r="AI89" s="25" t="s">
        <v>28</v>
      </c>
      <c r="AM89" s="198" t="str">
        <f>IF(E17="","",E17)</f>
        <v xml:space="preserve"> </v>
      </c>
      <c r="AN89" s="199"/>
      <c r="AO89" s="199"/>
      <c r="AP89" s="199"/>
      <c r="AR89" s="30"/>
      <c r="AS89" s="200" t="s">
        <v>52</v>
      </c>
      <c r="AT89" s="201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26</v>
      </c>
      <c r="L90" s="3" t="str">
        <f>IF(E14= "Vyplň údaj","",E14)</f>
        <v/>
      </c>
      <c r="AI90" s="25" t="s">
        <v>30</v>
      </c>
      <c r="AM90" s="198" t="str">
        <f>IF(E20="","",E20)</f>
        <v xml:space="preserve"> </v>
      </c>
      <c r="AN90" s="199"/>
      <c r="AO90" s="199"/>
      <c r="AP90" s="199"/>
      <c r="AR90" s="30"/>
      <c r="AS90" s="202"/>
      <c r="AT90" s="203"/>
      <c r="BD90" s="54"/>
    </row>
    <row r="91" spans="1:91" s="1" customFormat="1" ht="10.9" customHeight="1">
      <c r="B91" s="30"/>
      <c r="AR91" s="30"/>
      <c r="AS91" s="202"/>
      <c r="AT91" s="203"/>
      <c r="BD91" s="54"/>
    </row>
    <row r="92" spans="1:91" s="1" customFormat="1" ht="29.25" customHeight="1">
      <c r="B92" s="30"/>
      <c r="C92" s="204" t="s">
        <v>53</v>
      </c>
      <c r="D92" s="205"/>
      <c r="E92" s="205"/>
      <c r="F92" s="205"/>
      <c r="G92" s="205"/>
      <c r="H92" s="55"/>
      <c r="I92" s="206" t="s">
        <v>54</v>
      </c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  <c r="X92" s="205"/>
      <c r="Y92" s="205"/>
      <c r="Z92" s="205"/>
      <c r="AA92" s="205"/>
      <c r="AB92" s="205"/>
      <c r="AC92" s="205"/>
      <c r="AD92" s="205"/>
      <c r="AE92" s="205"/>
      <c r="AF92" s="205"/>
      <c r="AG92" s="207" t="s">
        <v>55</v>
      </c>
      <c r="AH92" s="205"/>
      <c r="AI92" s="205"/>
      <c r="AJ92" s="205"/>
      <c r="AK92" s="205"/>
      <c r="AL92" s="205"/>
      <c r="AM92" s="205"/>
      <c r="AN92" s="206" t="s">
        <v>56</v>
      </c>
      <c r="AO92" s="205"/>
      <c r="AP92" s="208"/>
      <c r="AQ92" s="56" t="s">
        <v>57</v>
      </c>
      <c r="AR92" s="30"/>
      <c r="AS92" s="57" t="s">
        <v>58</v>
      </c>
      <c r="AT92" s="58" t="s">
        <v>59</v>
      </c>
      <c r="AU92" s="58" t="s">
        <v>60</v>
      </c>
      <c r="AV92" s="58" t="s">
        <v>61</v>
      </c>
      <c r="AW92" s="58" t="s">
        <v>62</v>
      </c>
      <c r="AX92" s="58" t="s">
        <v>63</v>
      </c>
      <c r="AY92" s="58" t="s">
        <v>64</v>
      </c>
      <c r="AZ92" s="58" t="s">
        <v>65</v>
      </c>
      <c r="BA92" s="58" t="s">
        <v>66</v>
      </c>
      <c r="BB92" s="58" t="s">
        <v>67</v>
      </c>
      <c r="BC92" s="58" t="s">
        <v>68</v>
      </c>
      <c r="BD92" s="59" t="s">
        <v>69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70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12">
        <f>ROUND(SUM(AG95:AG96),2)</f>
        <v>0</v>
      </c>
      <c r="AH94" s="212"/>
      <c r="AI94" s="212"/>
      <c r="AJ94" s="212"/>
      <c r="AK94" s="212"/>
      <c r="AL94" s="212"/>
      <c r="AM94" s="212"/>
      <c r="AN94" s="213">
        <f>SUM(AG94,AT94)</f>
        <v>0</v>
      </c>
      <c r="AO94" s="213"/>
      <c r="AP94" s="213"/>
      <c r="AQ94" s="65" t="s">
        <v>1</v>
      </c>
      <c r="AR94" s="61"/>
      <c r="AS94" s="66">
        <f>ROUND(SUM(AS95:AS96),2)</f>
        <v>0</v>
      </c>
      <c r="AT94" s="67">
        <f>ROUND(SUM(AV94:AW94),2)</f>
        <v>0</v>
      </c>
      <c r="AU94" s="68">
        <f>ROUND(SUM(AU95:AU96),5)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ROUND(SUM(AZ95:AZ96),2)</f>
        <v>0</v>
      </c>
      <c r="BA94" s="67">
        <f>ROUND(SUM(BA95:BA96),2)</f>
        <v>0</v>
      </c>
      <c r="BB94" s="67">
        <f>ROUND(SUM(BB95:BB96),2)</f>
        <v>0</v>
      </c>
      <c r="BC94" s="67">
        <f>ROUND(SUM(BC95:BC96),2)</f>
        <v>0</v>
      </c>
      <c r="BD94" s="69">
        <f>ROUND(SUM(BD95:BD96),2)</f>
        <v>0</v>
      </c>
      <c r="BS94" s="70" t="s">
        <v>71</v>
      </c>
      <c r="BT94" s="70" t="s">
        <v>72</v>
      </c>
      <c r="BU94" s="71" t="s">
        <v>73</v>
      </c>
      <c r="BV94" s="70" t="s">
        <v>74</v>
      </c>
      <c r="BW94" s="70" t="s">
        <v>5</v>
      </c>
      <c r="BX94" s="70" t="s">
        <v>75</v>
      </c>
      <c r="CL94" s="70" t="s">
        <v>1</v>
      </c>
    </row>
    <row r="95" spans="1:91" s="6" customFormat="1" ht="16.5" customHeight="1">
      <c r="A95" s="72" t="s">
        <v>76</v>
      </c>
      <c r="B95" s="73"/>
      <c r="C95" s="74"/>
      <c r="D95" s="211" t="s">
        <v>77</v>
      </c>
      <c r="E95" s="211"/>
      <c r="F95" s="211"/>
      <c r="G95" s="211"/>
      <c r="H95" s="211"/>
      <c r="I95" s="75"/>
      <c r="J95" s="211" t="s">
        <v>78</v>
      </c>
      <c r="K95" s="211"/>
      <c r="L95" s="211"/>
      <c r="M95" s="211"/>
      <c r="N95" s="211"/>
      <c r="O95" s="211"/>
      <c r="P95" s="211"/>
      <c r="Q95" s="211"/>
      <c r="R95" s="211"/>
      <c r="S95" s="211"/>
      <c r="T95" s="211"/>
      <c r="U95" s="211"/>
      <c r="V95" s="211"/>
      <c r="W95" s="211"/>
      <c r="X95" s="211"/>
      <c r="Y95" s="211"/>
      <c r="Z95" s="211"/>
      <c r="AA95" s="211"/>
      <c r="AB95" s="211"/>
      <c r="AC95" s="211"/>
      <c r="AD95" s="211"/>
      <c r="AE95" s="211"/>
      <c r="AF95" s="211"/>
      <c r="AG95" s="209">
        <f>'1 - Komunikace'!J30</f>
        <v>0</v>
      </c>
      <c r="AH95" s="210"/>
      <c r="AI95" s="210"/>
      <c r="AJ95" s="210"/>
      <c r="AK95" s="210"/>
      <c r="AL95" s="210"/>
      <c r="AM95" s="210"/>
      <c r="AN95" s="209">
        <f>SUM(AG95,AT95)</f>
        <v>0</v>
      </c>
      <c r="AO95" s="210"/>
      <c r="AP95" s="210"/>
      <c r="AQ95" s="76" t="s">
        <v>79</v>
      </c>
      <c r="AR95" s="73"/>
      <c r="AS95" s="77">
        <v>0</v>
      </c>
      <c r="AT95" s="78">
        <f>ROUND(SUM(AV95:AW95),2)</f>
        <v>0</v>
      </c>
      <c r="AU95" s="79">
        <f>'1 - Komunikace'!P124</f>
        <v>0</v>
      </c>
      <c r="AV95" s="78">
        <f>'1 - Komunikace'!J33</f>
        <v>0</v>
      </c>
      <c r="AW95" s="78">
        <f>'1 - Komunikace'!J34</f>
        <v>0</v>
      </c>
      <c r="AX95" s="78">
        <f>'1 - Komunikace'!J35</f>
        <v>0</v>
      </c>
      <c r="AY95" s="78">
        <f>'1 - Komunikace'!J36</f>
        <v>0</v>
      </c>
      <c r="AZ95" s="78">
        <f>'1 - Komunikace'!F33</f>
        <v>0</v>
      </c>
      <c r="BA95" s="78">
        <f>'1 - Komunikace'!F34</f>
        <v>0</v>
      </c>
      <c r="BB95" s="78">
        <f>'1 - Komunikace'!F35</f>
        <v>0</v>
      </c>
      <c r="BC95" s="78">
        <f>'1 - Komunikace'!F36</f>
        <v>0</v>
      </c>
      <c r="BD95" s="80">
        <f>'1 - Komunikace'!F37</f>
        <v>0</v>
      </c>
      <c r="BT95" s="81" t="s">
        <v>77</v>
      </c>
      <c r="BV95" s="81" t="s">
        <v>74</v>
      </c>
      <c r="BW95" s="81" t="s">
        <v>80</v>
      </c>
      <c r="BX95" s="81" t="s">
        <v>5</v>
      </c>
      <c r="CL95" s="81" t="s">
        <v>1</v>
      </c>
      <c r="CM95" s="81" t="s">
        <v>81</v>
      </c>
    </row>
    <row r="96" spans="1:91" s="6" customFormat="1" ht="16.5" customHeight="1">
      <c r="A96" s="72" t="s">
        <v>76</v>
      </c>
      <c r="B96" s="73"/>
      <c r="C96" s="74"/>
      <c r="D96" s="211" t="s">
        <v>81</v>
      </c>
      <c r="E96" s="211"/>
      <c r="F96" s="211"/>
      <c r="G96" s="211"/>
      <c r="H96" s="211"/>
      <c r="I96" s="75"/>
      <c r="J96" s="211" t="s">
        <v>82</v>
      </c>
      <c r="K96" s="211"/>
      <c r="L96" s="211"/>
      <c r="M96" s="211"/>
      <c r="N96" s="211"/>
      <c r="O96" s="211"/>
      <c r="P96" s="211"/>
      <c r="Q96" s="211"/>
      <c r="R96" s="211"/>
      <c r="S96" s="211"/>
      <c r="T96" s="211"/>
      <c r="U96" s="211"/>
      <c r="V96" s="211"/>
      <c r="W96" s="211"/>
      <c r="X96" s="211"/>
      <c r="Y96" s="211"/>
      <c r="Z96" s="211"/>
      <c r="AA96" s="211"/>
      <c r="AB96" s="211"/>
      <c r="AC96" s="211"/>
      <c r="AD96" s="211"/>
      <c r="AE96" s="211"/>
      <c r="AF96" s="211"/>
      <c r="AG96" s="209">
        <f>'2 - chodníky'!J30</f>
        <v>0</v>
      </c>
      <c r="AH96" s="210"/>
      <c r="AI96" s="210"/>
      <c r="AJ96" s="210"/>
      <c r="AK96" s="210"/>
      <c r="AL96" s="210"/>
      <c r="AM96" s="210"/>
      <c r="AN96" s="209">
        <f>SUM(AG96,AT96)</f>
        <v>0</v>
      </c>
      <c r="AO96" s="210"/>
      <c r="AP96" s="210"/>
      <c r="AQ96" s="76" t="s">
        <v>79</v>
      </c>
      <c r="AR96" s="73"/>
      <c r="AS96" s="82">
        <v>0</v>
      </c>
      <c r="AT96" s="83">
        <f>ROUND(SUM(AV96:AW96),2)</f>
        <v>0</v>
      </c>
      <c r="AU96" s="84">
        <f>'2 - chodníky'!P124</f>
        <v>0</v>
      </c>
      <c r="AV96" s="83">
        <f>'2 - chodníky'!J33</f>
        <v>0</v>
      </c>
      <c r="AW96" s="83">
        <f>'2 - chodníky'!J34</f>
        <v>0</v>
      </c>
      <c r="AX96" s="83">
        <f>'2 - chodníky'!J35</f>
        <v>0</v>
      </c>
      <c r="AY96" s="83">
        <f>'2 - chodníky'!J36</f>
        <v>0</v>
      </c>
      <c r="AZ96" s="83">
        <f>'2 - chodníky'!F33</f>
        <v>0</v>
      </c>
      <c r="BA96" s="83">
        <f>'2 - chodníky'!F34</f>
        <v>0</v>
      </c>
      <c r="BB96" s="83">
        <f>'2 - chodníky'!F35</f>
        <v>0</v>
      </c>
      <c r="BC96" s="83">
        <f>'2 - chodníky'!F36</f>
        <v>0</v>
      </c>
      <c r="BD96" s="85">
        <f>'2 - chodníky'!F37</f>
        <v>0</v>
      </c>
      <c r="BT96" s="81" t="s">
        <v>77</v>
      </c>
      <c r="BV96" s="81" t="s">
        <v>74</v>
      </c>
      <c r="BW96" s="81" t="s">
        <v>83</v>
      </c>
      <c r="BX96" s="81" t="s">
        <v>5</v>
      </c>
      <c r="CL96" s="81" t="s">
        <v>1</v>
      </c>
      <c r="CM96" s="81" t="s">
        <v>81</v>
      </c>
    </row>
    <row r="97" spans="2:44" s="1" customFormat="1" ht="30" customHeight="1">
      <c r="B97" s="30"/>
      <c r="AR97" s="30"/>
    </row>
    <row r="98" spans="2:44" s="1" customFormat="1" ht="6.95" customHeight="1"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30"/>
    </row>
  </sheetData>
  <sheetProtection algorithmName="SHA-512" hashValue="n3H4wdFh7cWRcJHC4dLHhypO1N8FW/dDY9OHnLqAHqbRBFQNHOooa5KT0WDuuO+2Npa0q3uLR/DpEkUPQYSQQQ==" saltValue="sIlobLdjqrpnGTVqfqkGPg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 - Komunikace'!C2" display="/" xr:uid="{00000000-0004-0000-0000-000000000000}"/>
    <hyperlink ref="A96" location="'2 - chodníky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36"/>
  <sheetViews>
    <sheetView showGridLines="0" tabSelected="1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AT2" s="15" t="s">
        <v>80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84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15</v>
      </c>
      <c r="L6" s="18"/>
    </row>
    <row r="7" spans="2:46" ht="16.5" customHeight="1">
      <c r="B7" s="18"/>
      <c r="E7" s="214" t="str">
        <f>'Rekapitulace stavby'!K6</f>
        <v>Benešov ul. Villaniho - obnova povrchu komunikace a chodníků</v>
      </c>
      <c r="F7" s="215"/>
      <c r="G7" s="215"/>
      <c r="H7" s="215"/>
      <c r="L7" s="18"/>
    </row>
    <row r="8" spans="2:46" s="1" customFormat="1" ht="12" customHeight="1">
      <c r="B8" s="30"/>
      <c r="D8" s="25" t="s">
        <v>85</v>
      </c>
      <c r="L8" s="30"/>
    </row>
    <row r="9" spans="2:46" s="1" customFormat="1" ht="16.5" customHeight="1">
      <c r="B9" s="30"/>
      <c r="E9" s="195" t="s">
        <v>86</v>
      </c>
      <c r="F9" s="216"/>
      <c r="G9" s="216"/>
      <c r="H9" s="216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17</v>
      </c>
      <c r="F11" s="23" t="s">
        <v>1</v>
      </c>
      <c r="I11" s="25" t="s">
        <v>18</v>
      </c>
      <c r="J11" s="23" t="s">
        <v>1</v>
      </c>
      <c r="L11" s="30"/>
    </row>
    <row r="12" spans="2:46" s="1" customFormat="1" ht="12" customHeight="1">
      <c r="B12" s="30"/>
      <c r="D12" s="25" t="s">
        <v>19</v>
      </c>
      <c r="F12" s="23" t="s">
        <v>20</v>
      </c>
      <c r="I12" s="25" t="s">
        <v>21</v>
      </c>
      <c r="J12" s="50" t="str">
        <f>'Rekapitulace stavby'!AN8</f>
        <v>8. 3. 2024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25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26</v>
      </c>
      <c r="I17" s="25" t="s">
        <v>24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7" t="str">
        <f>'Rekapitulace stavby'!E14</f>
        <v>Vyplň údaj</v>
      </c>
      <c r="F18" s="179"/>
      <c r="G18" s="179"/>
      <c r="H18" s="179"/>
      <c r="I18" s="25" t="s">
        <v>25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28</v>
      </c>
      <c r="I20" s="25" t="s">
        <v>24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25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30</v>
      </c>
      <c r="I23" s="25" t="s">
        <v>24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 xml:space="preserve"> </v>
      </c>
      <c r="I24" s="25" t="s">
        <v>25</v>
      </c>
      <c r="J24" s="23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31</v>
      </c>
      <c r="L26" s="30"/>
    </row>
    <row r="27" spans="2:12" s="7" customFormat="1" ht="16.5" customHeight="1">
      <c r="B27" s="87"/>
      <c r="E27" s="184" t="s">
        <v>1</v>
      </c>
      <c r="F27" s="184"/>
      <c r="G27" s="184"/>
      <c r="H27" s="184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32</v>
      </c>
      <c r="J30" s="64">
        <f>ROUND(J124,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34</v>
      </c>
      <c r="I32" s="33" t="s">
        <v>33</v>
      </c>
      <c r="J32" s="33" t="s">
        <v>35</v>
      </c>
      <c r="L32" s="30"/>
    </row>
    <row r="33" spans="2:12" s="1" customFormat="1" ht="14.45" customHeight="1">
      <c r="B33" s="30"/>
      <c r="D33" s="53" t="s">
        <v>36</v>
      </c>
      <c r="E33" s="25" t="s">
        <v>37</v>
      </c>
      <c r="F33" s="89">
        <f>ROUND((SUM(BE124:BE235)),  2)</f>
        <v>0</v>
      </c>
      <c r="I33" s="90">
        <v>0.21</v>
      </c>
      <c r="J33" s="89">
        <f>ROUND(((SUM(BE124:BE235))*I33),  2)</f>
        <v>0</v>
      </c>
      <c r="L33" s="30"/>
    </row>
    <row r="34" spans="2:12" s="1" customFormat="1" ht="14.45" customHeight="1">
      <c r="B34" s="30"/>
      <c r="E34" s="25" t="s">
        <v>38</v>
      </c>
      <c r="F34" s="89">
        <f>ROUND((SUM(BF124:BF235)),  2)</f>
        <v>0</v>
      </c>
      <c r="I34" s="90">
        <v>0.12</v>
      </c>
      <c r="J34" s="89">
        <f>ROUND(((SUM(BF124:BF235))*I34),  2)</f>
        <v>0</v>
      </c>
      <c r="L34" s="30"/>
    </row>
    <row r="35" spans="2:12" s="1" customFormat="1" ht="14.45" hidden="1" customHeight="1">
      <c r="B35" s="30"/>
      <c r="E35" s="25" t="s">
        <v>39</v>
      </c>
      <c r="F35" s="89">
        <f>ROUND((SUM(BG124:BG235)),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40</v>
      </c>
      <c r="F36" s="89">
        <f>ROUND((SUM(BH124:BH235)),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41</v>
      </c>
      <c r="F37" s="89">
        <f>ROUND((SUM(BI124:BI235)),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42</v>
      </c>
      <c r="E39" s="55"/>
      <c r="F39" s="55"/>
      <c r="G39" s="93" t="s">
        <v>43</v>
      </c>
      <c r="H39" s="94" t="s">
        <v>44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47</v>
      </c>
      <c r="E61" s="32"/>
      <c r="F61" s="97" t="s">
        <v>48</v>
      </c>
      <c r="G61" s="41" t="s">
        <v>47</v>
      </c>
      <c r="H61" s="32"/>
      <c r="I61" s="32"/>
      <c r="J61" s="98" t="s">
        <v>48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49</v>
      </c>
      <c r="E65" s="40"/>
      <c r="F65" s="40"/>
      <c r="G65" s="39" t="s">
        <v>50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47</v>
      </c>
      <c r="E76" s="32"/>
      <c r="F76" s="97" t="s">
        <v>48</v>
      </c>
      <c r="G76" s="41" t="s">
        <v>47</v>
      </c>
      <c r="H76" s="32"/>
      <c r="I76" s="32"/>
      <c r="J76" s="98" t="s">
        <v>48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87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15</v>
      </c>
      <c r="L84" s="30"/>
    </row>
    <row r="85" spans="2:47" s="1" customFormat="1" ht="16.5" hidden="1" customHeight="1">
      <c r="B85" s="30"/>
      <c r="E85" s="214" t="str">
        <f>E7</f>
        <v>Benešov ul. Villaniho - obnova povrchu komunikace a chodníků</v>
      </c>
      <c r="F85" s="215"/>
      <c r="G85" s="215"/>
      <c r="H85" s="215"/>
      <c r="L85" s="30"/>
    </row>
    <row r="86" spans="2:47" s="1" customFormat="1" ht="12" hidden="1" customHeight="1">
      <c r="B86" s="30"/>
      <c r="C86" s="25" t="s">
        <v>85</v>
      </c>
      <c r="L86" s="30"/>
    </row>
    <row r="87" spans="2:47" s="1" customFormat="1" ht="16.5" hidden="1" customHeight="1">
      <c r="B87" s="30"/>
      <c r="E87" s="195" t="str">
        <f>E9</f>
        <v>1 - Komunikace</v>
      </c>
      <c r="F87" s="216"/>
      <c r="G87" s="216"/>
      <c r="H87" s="216"/>
      <c r="L87" s="30"/>
    </row>
    <row r="88" spans="2:47" s="1" customFormat="1" ht="6.95" hidden="1" customHeight="1">
      <c r="B88" s="30"/>
      <c r="L88" s="30"/>
    </row>
    <row r="89" spans="2:47" s="1" customFormat="1" ht="12" hidden="1" customHeight="1">
      <c r="B89" s="30"/>
      <c r="C89" s="25" t="s">
        <v>19</v>
      </c>
      <c r="F89" s="23" t="str">
        <f>F12</f>
        <v xml:space="preserve"> </v>
      </c>
      <c r="I89" s="25" t="s">
        <v>21</v>
      </c>
      <c r="J89" s="50" t="str">
        <f>IF(J12="","",J12)</f>
        <v>8. 3. 2024</v>
      </c>
      <c r="L89" s="30"/>
    </row>
    <row r="90" spans="2:47" s="1" customFormat="1" ht="6.95" hidden="1" customHeight="1">
      <c r="B90" s="30"/>
      <c r="L90" s="30"/>
    </row>
    <row r="91" spans="2:47" s="1" customFormat="1" ht="15.2" hidden="1" customHeight="1">
      <c r="B91" s="30"/>
      <c r="C91" s="25" t="s">
        <v>23</v>
      </c>
      <c r="F91" s="23" t="str">
        <f>E15</f>
        <v xml:space="preserve"> </v>
      </c>
      <c r="I91" s="25" t="s">
        <v>28</v>
      </c>
      <c r="J91" s="28" t="str">
        <f>E21</f>
        <v xml:space="preserve"> </v>
      </c>
      <c r="L91" s="30"/>
    </row>
    <row r="92" spans="2:47" s="1" customFormat="1" ht="15.2" hidden="1" customHeight="1">
      <c r="B92" s="30"/>
      <c r="C92" s="25" t="s">
        <v>26</v>
      </c>
      <c r="F92" s="23" t="str">
        <f>IF(E18="","",E18)</f>
        <v>Vyplň údaj</v>
      </c>
      <c r="I92" s="25" t="s">
        <v>30</v>
      </c>
      <c r="J92" s="28" t="str">
        <f>E24</f>
        <v xml:space="preserve"> 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99" t="s">
        <v>88</v>
      </c>
      <c r="D94" s="91"/>
      <c r="E94" s="91"/>
      <c r="F94" s="91"/>
      <c r="G94" s="91"/>
      <c r="H94" s="91"/>
      <c r="I94" s="91"/>
      <c r="J94" s="100" t="s">
        <v>89</v>
      </c>
      <c r="K94" s="91"/>
      <c r="L94" s="30"/>
    </row>
    <row r="95" spans="2:47" s="1" customFormat="1" ht="10.35" hidden="1" customHeight="1">
      <c r="B95" s="30"/>
      <c r="L95" s="30"/>
    </row>
    <row r="96" spans="2:47" s="1" customFormat="1" ht="22.9" hidden="1" customHeight="1">
      <c r="B96" s="30"/>
      <c r="C96" s="101" t="s">
        <v>90</v>
      </c>
      <c r="J96" s="64">
        <f>J124</f>
        <v>0</v>
      </c>
      <c r="L96" s="30"/>
      <c r="AU96" s="15" t="s">
        <v>91</v>
      </c>
    </row>
    <row r="97" spans="2:12" s="8" customFormat="1" ht="24.95" hidden="1" customHeight="1">
      <c r="B97" s="102"/>
      <c r="D97" s="103" t="s">
        <v>92</v>
      </c>
      <c r="E97" s="104"/>
      <c r="F97" s="104"/>
      <c r="G97" s="104"/>
      <c r="H97" s="104"/>
      <c r="I97" s="104"/>
      <c r="J97" s="105">
        <f>J125</f>
        <v>0</v>
      </c>
      <c r="L97" s="102"/>
    </row>
    <row r="98" spans="2:12" s="9" customFormat="1" ht="19.899999999999999" hidden="1" customHeight="1">
      <c r="B98" s="106"/>
      <c r="D98" s="107" t="s">
        <v>93</v>
      </c>
      <c r="E98" s="108"/>
      <c r="F98" s="108"/>
      <c r="G98" s="108"/>
      <c r="H98" s="108"/>
      <c r="I98" s="108"/>
      <c r="J98" s="109">
        <f>J126</f>
        <v>0</v>
      </c>
      <c r="L98" s="106"/>
    </row>
    <row r="99" spans="2:12" s="9" customFormat="1" ht="19.899999999999999" hidden="1" customHeight="1">
      <c r="B99" s="106"/>
      <c r="D99" s="107" t="s">
        <v>94</v>
      </c>
      <c r="E99" s="108"/>
      <c r="F99" s="108"/>
      <c r="G99" s="108"/>
      <c r="H99" s="108"/>
      <c r="I99" s="108"/>
      <c r="J99" s="109">
        <f>J167</f>
        <v>0</v>
      </c>
      <c r="L99" s="106"/>
    </row>
    <row r="100" spans="2:12" s="9" customFormat="1" ht="19.899999999999999" hidden="1" customHeight="1">
      <c r="B100" s="106"/>
      <c r="D100" s="107" t="s">
        <v>95</v>
      </c>
      <c r="E100" s="108"/>
      <c r="F100" s="108"/>
      <c r="G100" s="108"/>
      <c r="H100" s="108"/>
      <c r="I100" s="108"/>
      <c r="J100" s="109">
        <f>J179</f>
        <v>0</v>
      </c>
      <c r="L100" s="106"/>
    </row>
    <row r="101" spans="2:12" s="9" customFormat="1" ht="19.899999999999999" hidden="1" customHeight="1">
      <c r="B101" s="106"/>
      <c r="D101" s="107" t="s">
        <v>96</v>
      </c>
      <c r="E101" s="108"/>
      <c r="F101" s="108"/>
      <c r="G101" s="108"/>
      <c r="H101" s="108"/>
      <c r="I101" s="108"/>
      <c r="J101" s="109">
        <f>J184</f>
        <v>0</v>
      </c>
      <c r="L101" s="106"/>
    </row>
    <row r="102" spans="2:12" s="9" customFormat="1" ht="19.899999999999999" hidden="1" customHeight="1">
      <c r="B102" s="106"/>
      <c r="D102" s="107" t="s">
        <v>97</v>
      </c>
      <c r="E102" s="108"/>
      <c r="F102" s="108"/>
      <c r="G102" s="108"/>
      <c r="H102" s="108"/>
      <c r="I102" s="108"/>
      <c r="J102" s="109">
        <f>J220</f>
        <v>0</v>
      </c>
      <c r="L102" s="106"/>
    </row>
    <row r="103" spans="2:12" s="9" customFormat="1" ht="19.899999999999999" hidden="1" customHeight="1">
      <c r="B103" s="106"/>
      <c r="D103" s="107" t="s">
        <v>98</v>
      </c>
      <c r="E103" s="108"/>
      <c r="F103" s="108"/>
      <c r="G103" s="108"/>
      <c r="H103" s="108"/>
      <c r="I103" s="108"/>
      <c r="J103" s="109">
        <f>J230</f>
        <v>0</v>
      </c>
      <c r="L103" s="106"/>
    </row>
    <row r="104" spans="2:12" s="8" customFormat="1" ht="24.95" hidden="1" customHeight="1">
      <c r="B104" s="102"/>
      <c r="D104" s="103" t="s">
        <v>99</v>
      </c>
      <c r="E104" s="104"/>
      <c r="F104" s="104"/>
      <c r="G104" s="104"/>
      <c r="H104" s="104"/>
      <c r="I104" s="104"/>
      <c r="J104" s="105">
        <f>J232</f>
        <v>0</v>
      </c>
      <c r="L104" s="102"/>
    </row>
    <row r="105" spans="2:12" s="1" customFormat="1" ht="21.75" hidden="1" customHeight="1">
      <c r="B105" s="30"/>
      <c r="L105" s="30"/>
    </row>
    <row r="106" spans="2:12" s="1" customFormat="1" ht="6.95" hidden="1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30"/>
    </row>
    <row r="107" spans="2:12" ht="11.25" hidden="1"/>
    <row r="108" spans="2:12" ht="11.25" hidden="1"/>
    <row r="109" spans="2:12" ht="11.25" hidden="1"/>
    <row r="110" spans="2:12" s="1" customFormat="1" ht="6.95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0"/>
    </row>
    <row r="111" spans="2:12" s="1" customFormat="1" ht="24.95" customHeight="1">
      <c r="B111" s="30"/>
      <c r="C111" s="19" t="s">
        <v>100</v>
      </c>
      <c r="L111" s="30"/>
    </row>
    <row r="112" spans="2:12" s="1" customFormat="1" ht="6.95" customHeight="1">
      <c r="B112" s="30"/>
      <c r="L112" s="30"/>
    </row>
    <row r="113" spans="2:65" s="1" customFormat="1" ht="12" customHeight="1">
      <c r="B113" s="30"/>
      <c r="C113" s="25" t="s">
        <v>15</v>
      </c>
      <c r="L113" s="30"/>
    </row>
    <row r="114" spans="2:65" s="1" customFormat="1" ht="16.5" customHeight="1">
      <c r="B114" s="30"/>
      <c r="E114" s="214" t="str">
        <f>E7</f>
        <v>Benešov ul. Villaniho - obnova povrchu komunikace a chodníků</v>
      </c>
      <c r="F114" s="215"/>
      <c r="G114" s="215"/>
      <c r="H114" s="215"/>
      <c r="L114" s="30"/>
    </row>
    <row r="115" spans="2:65" s="1" customFormat="1" ht="12" customHeight="1">
      <c r="B115" s="30"/>
      <c r="C115" s="25" t="s">
        <v>85</v>
      </c>
      <c r="L115" s="30"/>
    </row>
    <row r="116" spans="2:65" s="1" customFormat="1" ht="16.5" customHeight="1">
      <c r="B116" s="30"/>
      <c r="E116" s="195" t="str">
        <f>E9</f>
        <v>1 - Komunikace</v>
      </c>
      <c r="F116" s="216"/>
      <c r="G116" s="216"/>
      <c r="H116" s="216"/>
      <c r="L116" s="30"/>
    </row>
    <row r="117" spans="2:65" s="1" customFormat="1" ht="6.95" customHeight="1">
      <c r="B117" s="30"/>
      <c r="L117" s="30"/>
    </row>
    <row r="118" spans="2:65" s="1" customFormat="1" ht="12" customHeight="1">
      <c r="B118" s="30"/>
      <c r="C118" s="25" t="s">
        <v>19</v>
      </c>
      <c r="F118" s="23" t="str">
        <f>F12</f>
        <v xml:space="preserve"> </v>
      </c>
      <c r="I118" s="25" t="s">
        <v>21</v>
      </c>
      <c r="J118" s="50" t="str">
        <f>IF(J12="","",J12)</f>
        <v>8. 3. 2024</v>
      </c>
      <c r="L118" s="30"/>
    </row>
    <row r="119" spans="2:65" s="1" customFormat="1" ht="6.95" customHeight="1">
      <c r="B119" s="30"/>
      <c r="L119" s="30"/>
    </row>
    <row r="120" spans="2:65" s="1" customFormat="1" ht="15.2" customHeight="1">
      <c r="B120" s="30"/>
      <c r="C120" s="25" t="s">
        <v>23</v>
      </c>
      <c r="F120" s="23" t="str">
        <f>E15</f>
        <v xml:space="preserve"> </v>
      </c>
      <c r="I120" s="25" t="s">
        <v>28</v>
      </c>
      <c r="J120" s="28" t="str">
        <f>E21</f>
        <v xml:space="preserve"> </v>
      </c>
      <c r="L120" s="30"/>
    </row>
    <row r="121" spans="2:65" s="1" customFormat="1" ht="15.2" customHeight="1">
      <c r="B121" s="30"/>
      <c r="C121" s="25" t="s">
        <v>26</v>
      </c>
      <c r="F121" s="23" t="str">
        <f>IF(E18="","",E18)</f>
        <v>Vyplň údaj</v>
      </c>
      <c r="I121" s="25" t="s">
        <v>30</v>
      </c>
      <c r="J121" s="28" t="str">
        <f>E24</f>
        <v xml:space="preserve"> </v>
      </c>
      <c r="L121" s="30"/>
    </row>
    <row r="122" spans="2:65" s="1" customFormat="1" ht="10.35" customHeight="1">
      <c r="B122" s="30"/>
      <c r="L122" s="30"/>
    </row>
    <row r="123" spans="2:65" s="10" customFormat="1" ht="29.25" customHeight="1">
      <c r="B123" s="110"/>
      <c r="C123" s="111" t="s">
        <v>101</v>
      </c>
      <c r="D123" s="112" t="s">
        <v>57</v>
      </c>
      <c r="E123" s="112" t="s">
        <v>53</v>
      </c>
      <c r="F123" s="112" t="s">
        <v>54</v>
      </c>
      <c r="G123" s="112" t="s">
        <v>102</v>
      </c>
      <c r="H123" s="112" t="s">
        <v>103</v>
      </c>
      <c r="I123" s="112" t="s">
        <v>104</v>
      </c>
      <c r="J123" s="113" t="s">
        <v>89</v>
      </c>
      <c r="K123" s="114" t="s">
        <v>105</v>
      </c>
      <c r="L123" s="110"/>
      <c r="M123" s="57" t="s">
        <v>1</v>
      </c>
      <c r="N123" s="58" t="s">
        <v>36</v>
      </c>
      <c r="O123" s="58" t="s">
        <v>106</v>
      </c>
      <c r="P123" s="58" t="s">
        <v>107</v>
      </c>
      <c r="Q123" s="58" t="s">
        <v>108</v>
      </c>
      <c r="R123" s="58" t="s">
        <v>109</v>
      </c>
      <c r="S123" s="58" t="s">
        <v>110</v>
      </c>
      <c r="T123" s="59" t="s">
        <v>111</v>
      </c>
    </row>
    <row r="124" spans="2:65" s="1" customFormat="1" ht="22.9" customHeight="1">
      <c r="B124" s="30"/>
      <c r="C124" s="62" t="s">
        <v>112</v>
      </c>
      <c r="J124" s="115">
        <f>BK124</f>
        <v>0</v>
      </c>
      <c r="L124" s="30"/>
      <c r="M124" s="60"/>
      <c r="N124" s="51"/>
      <c r="O124" s="51"/>
      <c r="P124" s="116">
        <f>P125+P232</f>
        <v>0</v>
      </c>
      <c r="Q124" s="51"/>
      <c r="R124" s="116">
        <f>R125+R232</f>
        <v>200.15861247999999</v>
      </c>
      <c r="S124" s="51"/>
      <c r="T124" s="117">
        <f>T125+T232</f>
        <v>418.23500000000007</v>
      </c>
      <c r="AT124" s="15" t="s">
        <v>71</v>
      </c>
      <c r="AU124" s="15" t="s">
        <v>91</v>
      </c>
      <c r="BK124" s="118">
        <f>BK125+BK232</f>
        <v>0</v>
      </c>
    </row>
    <row r="125" spans="2:65" s="11" customFormat="1" ht="25.9" customHeight="1">
      <c r="B125" s="119"/>
      <c r="D125" s="120" t="s">
        <v>71</v>
      </c>
      <c r="E125" s="121" t="s">
        <v>113</v>
      </c>
      <c r="F125" s="121" t="s">
        <v>114</v>
      </c>
      <c r="I125" s="122"/>
      <c r="J125" s="123">
        <f>BK125</f>
        <v>0</v>
      </c>
      <c r="L125" s="119"/>
      <c r="M125" s="124"/>
      <c r="P125" s="125">
        <f>P126+P167+P179+P184+P220+P230</f>
        <v>0</v>
      </c>
      <c r="R125" s="125">
        <f>R126+R167+R179+R184+R220+R230</f>
        <v>200.15861247999999</v>
      </c>
      <c r="T125" s="126">
        <f>T126+T167+T179+T184+T220+T230</f>
        <v>418.23500000000007</v>
      </c>
      <c r="AR125" s="120" t="s">
        <v>77</v>
      </c>
      <c r="AT125" s="127" t="s">
        <v>71</v>
      </c>
      <c r="AU125" s="127" t="s">
        <v>72</v>
      </c>
      <c r="AY125" s="120" t="s">
        <v>115</v>
      </c>
      <c r="BK125" s="128">
        <f>BK126+BK167+BK179+BK184+BK220+BK230</f>
        <v>0</v>
      </c>
    </row>
    <row r="126" spans="2:65" s="11" customFormat="1" ht="22.9" customHeight="1">
      <c r="B126" s="119"/>
      <c r="D126" s="120" t="s">
        <v>71</v>
      </c>
      <c r="E126" s="129" t="s">
        <v>77</v>
      </c>
      <c r="F126" s="129" t="s">
        <v>116</v>
      </c>
      <c r="I126" s="122"/>
      <c r="J126" s="130">
        <f>BK126</f>
        <v>0</v>
      </c>
      <c r="L126" s="119"/>
      <c r="M126" s="124"/>
      <c r="P126" s="125">
        <f>SUM(P127:P166)</f>
        <v>0</v>
      </c>
      <c r="R126" s="125">
        <f>SUM(R127:R166)</f>
        <v>13.071195000000001</v>
      </c>
      <c r="T126" s="126">
        <f>SUM(T127:T166)</f>
        <v>388.95500000000004</v>
      </c>
      <c r="AR126" s="120" t="s">
        <v>77</v>
      </c>
      <c r="AT126" s="127" t="s">
        <v>71</v>
      </c>
      <c r="AU126" s="127" t="s">
        <v>77</v>
      </c>
      <c r="AY126" s="120" t="s">
        <v>115</v>
      </c>
      <c r="BK126" s="128">
        <f>SUM(BK127:BK166)</f>
        <v>0</v>
      </c>
    </row>
    <row r="127" spans="2:65" s="1" customFormat="1" ht="24.2" customHeight="1">
      <c r="B127" s="30"/>
      <c r="C127" s="131" t="s">
        <v>117</v>
      </c>
      <c r="D127" s="131" t="s">
        <v>118</v>
      </c>
      <c r="E127" s="132" t="s">
        <v>119</v>
      </c>
      <c r="F127" s="133" t="s">
        <v>120</v>
      </c>
      <c r="G127" s="134" t="s">
        <v>121</v>
      </c>
      <c r="H127" s="135">
        <v>4</v>
      </c>
      <c r="I127" s="136"/>
      <c r="J127" s="137">
        <f>ROUND(I127*H127,2)</f>
        <v>0</v>
      </c>
      <c r="K127" s="138"/>
      <c r="L127" s="30"/>
      <c r="M127" s="139" t="s">
        <v>1</v>
      </c>
      <c r="N127" s="140" t="s">
        <v>37</v>
      </c>
      <c r="P127" s="141">
        <f>O127*H127</f>
        <v>0</v>
      </c>
      <c r="Q127" s="141">
        <v>0</v>
      </c>
      <c r="R127" s="141">
        <f>Q127*H127</f>
        <v>0</v>
      </c>
      <c r="S127" s="141">
        <v>0.29499999999999998</v>
      </c>
      <c r="T127" s="142">
        <f>S127*H127</f>
        <v>1.18</v>
      </c>
      <c r="AR127" s="143" t="s">
        <v>122</v>
      </c>
      <c r="AT127" s="143" t="s">
        <v>118</v>
      </c>
      <c r="AU127" s="143" t="s">
        <v>81</v>
      </c>
      <c r="AY127" s="15" t="s">
        <v>115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5" t="s">
        <v>77</v>
      </c>
      <c r="BK127" s="144">
        <f>ROUND(I127*H127,2)</f>
        <v>0</v>
      </c>
      <c r="BL127" s="15" t="s">
        <v>122</v>
      </c>
      <c r="BM127" s="143" t="s">
        <v>123</v>
      </c>
    </row>
    <row r="128" spans="2:65" s="12" customFormat="1" ht="11.25">
      <c r="B128" s="145"/>
      <c r="D128" s="146" t="s">
        <v>124</v>
      </c>
      <c r="E128" s="147" t="s">
        <v>1</v>
      </c>
      <c r="F128" s="148" t="s">
        <v>125</v>
      </c>
      <c r="H128" s="149">
        <v>4</v>
      </c>
      <c r="I128" s="150"/>
      <c r="L128" s="145"/>
      <c r="M128" s="151"/>
      <c r="T128" s="152"/>
      <c r="AT128" s="147" t="s">
        <v>124</v>
      </c>
      <c r="AU128" s="147" t="s">
        <v>81</v>
      </c>
      <c r="AV128" s="12" t="s">
        <v>81</v>
      </c>
      <c r="AW128" s="12" t="s">
        <v>29</v>
      </c>
      <c r="AX128" s="12" t="s">
        <v>77</v>
      </c>
      <c r="AY128" s="147" t="s">
        <v>115</v>
      </c>
    </row>
    <row r="129" spans="2:65" s="1" customFormat="1" ht="24.2" customHeight="1">
      <c r="B129" s="30"/>
      <c r="C129" s="131" t="s">
        <v>126</v>
      </c>
      <c r="D129" s="131" t="s">
        <v>118</v>
      </c>
      <c r="E129" s="132" t="s">
        <v>127</v>
      </c>
      <c r="F129" s="133" t="s">
        <v>128</v>
      </c>
      <c r="G129" s="134" t="s">
        <v>121</v>
      </c>
      <c r="H129" s="135">
        <v>4</v>
      </c>
      <c r="I129" s="136"/>
      <c r="J129" s="137">
        <f>ROUND(I129*H129,2)</f>
        <v>0</v>
      </c>
      <c r="K129" s="138"/>
      <c r="L129" s="30"/>
      <c r="M129" s="139" t="s">
        <v>1</v>
      </c>
      <c r="N129" s="140" t="s">
        <v>37</v>
      </c>
      <c r="P129" s="141">
        <f>O129*H129</f>
        <v>0</v>
      </c>
      <c r="Q129" s="141">
        <v>0</v>
      </c>
      <c r="R129" s="141">
        <f>Q129*H129</f>
        <v>0</v>
      </c>
      <c r="S129" s="141">
        <v>0.32500000000000001</v>
      </c>
      <c r="T129" s="142">
        <f>S129*H129</f>
        <v>1.3</v>
      </c>
      <c r="AR129" s="143" t="s">
        <v>122</v>
      </c>
      <c r="AT129" s="143" t="s">
        <v>118</v>
      </c>
      <c r="AU129" s="143" t="s">
        <v>81</v>
      </c>
      <c r="AY129" s="15" t="s">
        <v>115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5" t="s">
        <v>77</v>
      </c>
      <c r="BK129" s="144">
        <f>ROUND(I129*H129,2)</f>
        <v>0</v>
      </c>
      <c r="BL129" s="15" t="s">
        <v>122</v>
      </c>
      <c r="BM129" s="143" t="s">
        <v>129</v>
      </c>
    </row>
    <row r="130" spans="2:65" s="12" customFormat="1" ht="11.25">
      <c r="B130" s="145"/>
      <c r="D130" s="146" t="s">
        <v>124</v>
      </c>
      <c r="E130" s="147" t="s">
        <v>1</v>
      </c>
      <c r="F130" s="148" t="s">
        <v>130</v>
      </c>
      <c r="H130" s="149">
        <v>4</v>
      </c>
      <c r="I130" s="150"/>
      <c r="L130" s="145"/>
      <c r="M130" s="151"/>
      <c r="T130" s="152"/>
      <c r="AT130" s="147" t="s">
        <v>124</v>
      </c>
      <c r="AU130" s="147" t="s">
        <v>81</v>
      </c>
      <c r="AV130" s="12" t="s">
        <v>81</v>
      </c>
      <c r="AW130" s="12" t="s">
        <v>29</v>
      </c>
      <c r="AX130" s="12" t="s">
        <v>77</v>
      </c>
      <c r="AY130" s="147" t="s">
        <v>115</v>
      </c>
    </row>
    <row r="131" spans="2:65" s="1" customFormat="1" ht="16.5" customHeight="1">
      <c r="B131" s="30"/>
      <c r="C131" s="131" t="s">
        <v>122</v>
      </c>
      <c r="D131" s="131" t="s">
        <v>118</v>
      </c>
      <c r="E131" s="132" t="s">
        <v>131</v>
      </c>
      <c r="F131" s="133" t="s">
        <v>132</v>
      </c>
      <c r="G131" s="134" t="s">
        <v>121</v>
      </c>
      <c r="H131" s="135">
        <v>19.5</v>
      </c>
      <c r="I131" s="136"/>
      <c r="J131" s="137">
        <f>ROUND(I131*H131,2)</f>
        <v>0</v>
      </c>
      <c r="K131" s="138"/>
      <c r="L131" s="30"/>
      <c r="M131" s="139" t="s">
        <v>1</v>
      </c>
      <c r="N131" s="140" t="s">
        <v>37</v>
      </c>
      <c r="P131" s="141">
        <f>O131*H131</f>
        <v>0</v>
      </c>
      <c r="Q131" s="141">
        <v>0</v>
      </c>
      <c r="R131" s="141">
        <f>Q131*H131</f>
        <v>0</v>
      </c>
      <c r="S131" s="141">
        <v>0.22</v>
      </c>
      <c r="T131" s="142">
        <f>S131*H131</f>
        <v>4.29</v>
      </c>
      <c r="AR131" s="143" t="s">
        <v>122</v>
      </c>
      <c r="AT131" s="143" t="s">
        <v>118</v>
      </c>
      <c r="AU131" s="143" t="s">
        <v>81</v>
      </c>
      <c r="AY131" s="15" t="s">
        <v>115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5" t="s">
        <v>77</v>
      </c>
      <c r="BK131" s="144">
        <f>ROUND(I131*H131,2)</f>
        <v>0</v>
      </c>
      <c r="BL131" s="15" t="s">
        <v>122</v>
      </c>
      <c r="BM131" s="143" t="s">
        <v>133</v>
      </c>
    </row>
    <row r="132" spans="2:65" s="12" customFormat="1" ht="11.25">
      <c r="B132" s="145"/>
      <c r="D132" s="146" t="s">
        <v>124</v>
      </c>
      <c r="E132" s="147" t="s">
        <v>1</v>
      </c>
      <c r="F132" s="148" t="s">
        <v>134</v>
      </c>
      <c r="H132" s="149">
        <v>9.5</v>
      </c>
      <c r="I132" s="150"/>
      <c r="L132" s="145"/>
      <c r="M132" s="151"/>
      <c r="T132" s="152"/>
      <c r="AT132" s="147" t="s">
        <v>124</v>
      </c>
      <c r="AU132" s="147" t="s">
        <v>81</v>
      </c>
      <c r="AV132" s="12" t="s">
        <v>81</v>
      </c>
      <c r="AW132" s="12" t="s">
        <v>29</v>
      </c>
      <c r="AX132" s="12" t="s">
        <v>72</v>
      </c>
      <c r="AY132" s="147" t="s">
        <v>115</v>
      </c>
    </row>
    <row r="133" spans="2:65" s="12" customFormat="1" ht="11.25">
      <c r="B133" s="145"/>
      <c r="D133" s="146" t="s">
        <v>124</v>
      </c>
      <c r="E133" s="147" t="s">
        <v>1</v>
      </c>
      <c r="F133" s="148" t="s">
        <v>135</v>
      </c>
      <c r="H133" s="149">
        <v>10</v>
      </c>
      <c r="I133" s="150"/>
      <c r="L133" s="145"/>
      <c r="M133" s="151"/>
      <c r="T133" s="152"/>
      <c r="AT133" s="147" t="s">
        <v>124</v>
      </c>
      <c r="AU133" s="147" t="s">
        <v>81</v>
      </c>
      <c r="AV133" s="12" t="s">
        <v>81</v>
      </c>
      <c r="AW133" s="12" t="s">
        <v>29</v>
      </c>
      <c r="AX133" s="12" t="s">
        <v>72</v>
      </c>
      <c r="AY133" s="147" t="s">
        <v>115</v>
      </c>
    </row>
    <row r="134" spans="2:65" s="13" customFormat="1" ht="11.25">
      <c r="B134" s="153"/>
      <c r="D134" s="146" t="s">
        <v>124</v>
      </c>
      <c r="E134" s="154" t="s">
        <v>1</v>
      </c>
      <c r="F134" s="155" t="s">
        <v>136</v>
      </c>
      <c r="H134" s="156">
        <v>19.5</v>
      </c>
      <c r="I134" s="157"/>
      <c r="L134" s="153"/>
      <c r="M134" s="158"/>
      <c r="T134" s="159"/>
      <c r="AT134" s="154" t="s">
        <v>124</v>
      </c>
      <c r="AU134" s="154" t="s">
        <v>81</v>
      </c>
      <c r="AV134" s="13" t="s">
        <v>122</v>
      </c>
      <c r="AW134" s="13" t="s">
        <v>29</v>
      </c>
      <c r="AX134" s="13" t="s">
        <v>77</v>
      </c>
      <c r="AY134" s="154" t="s">
        <v>115</v>
      </c>
    </row>
    <row r="135" spans="2:65" s="1" customFormat="1" ht="24.2" customHeight="1">
      <c r="B135" s="30"/>
      <c r="C135" s="131" t="s">
        <v>137</v>
      </c>
      <c r="D135" s="131" t="s">
        <v>118</v>
      </c>
      <c r="E135" s="132" t="s">
        <v>138</v>
      </c>
      <c r="F135" s="133" t="s">
        <v>139</v>
      </c>
      <c r="G135" s="134" t="s">
        <v>121</v>
      </c>
      <c r="H135" s="135">
        <v>66.75</v>
      </c>
      <c r="I135" s="136"/>
      <c r="J135" s="137">
        <f>ROUND(I135*H135,2)</f>
        <v>0</v>
      </c>
      <c r="K135" s="138"/>
      <c r="L135" s="30"/>
      <c r="M135" s="139" t="s">
        <v>1</v>
      </c>
      <c r="N135" s="140" t="s">
        <v>37</v>
      </c>
      <c r="P135" s="141">
        <f>O135*H135</f>
        <v>0</v>
      </c>
      <c r="Q135" s="141">
        <v>0</v>
      </c>
      <c r="R135" s="141">
        <f>Q135*H135</f>
        <v>0</v>
      </c>
      <c r="S135" s="141">
        <v>0.57999999999999996</v>
      </c>
      <c r="T135" s="142">
        <f>S135*H135</f>
        <v>38.714999999999996</v>
      </c>
      <c r="AR135" s="143" t="s">
        <v>122</v>
      </c>
      <c r="AT135" s="143" t="s">
        <v>118</v>
      </c>
      <c r="AU135" s="143" t="s">
        <v>81</v>
      </c>
      <c r="AY135" s="15" t="s">
        <v>115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5" t="s">
        <v>77</v>
      </c>
      <c r="BK135" s="144">
        <f>ROUND(I135*H135,2)</f>
        <v>0</v>
      </c>
      <c r="BL135" s="15" t="s">
        <v>122</v>
      </c>
      <c r="BM135" s="143" t="s">
        <v>140</v>
      </c>
    </row>
    <row r="136" spans="2:65" s="12" customFormat="1" ht="11.25">
      <c r="B136" s="145"/>
      <c r="D136" s="146" t="s">
        <v>124</v>
      </c>
      <c r="E136" s="147" t="s">
        <v>1</v>
      </c>
      <c r="F136" s="148" t="s">
        <v>141</v>
      </c>
      <c r="H136" s="149">
        <v>4</v>
      </c>
      <c r="I136" s="150"/>
      <c r="L136" s="145"/>
      <c r="M136" s="151"/>
      <c r="T136" s="152"/>
      <c r="AT136" s="147" t="s">
        <v>124</v>
      </c>
      <c r="AU136" s="147" t="s">
        <v>81</v>
      </c>
      <c r="AV136" s="12" t="s">
        <v>81</v>
      </c>
      <c r="AW136" s="12" t="s">
        <v>29</v>
      </c>
      <c r="AX136" s="12" t="s">
        <v>72</v>
      </c>
      <c r="AY136" s="147" t="s">
        <v>115</v>
      </c>
    </row>
    <row r="137" spans="2:65" s="12" customFormat="1" ht="11.25">
      <c r="B137" s="145"/>
      <c r="D137" s="146" t="s">
        <v>124</v>
      </c>
      <c r="E137" s="147" t="s">
        <v>1</v>
      </c>
      <c r="F137" s="148" t="s">
        <v>142</v>
      </c>
      <c r="H137" s="149">
        <v>62.75</v>
      </c>
      <c r="I137" s="150"/>
      <c r="L137" s="145"/>
      <c r="M137" s="151"/>
      <c r="T137" s="152"/>
      <c r="AT137" s="147" t="s">
        <v>124</v>
      </c>
      <c r="AU137" s="147" t="s">
        <v>81</v>
      </c>
      <c r="AV137" s="12" t="s">
        <v>81</v>
      </c>
      <c r="AW137" s="12" t="s">
        <v>29</v>
      </c>
      <c r="AX137" s="12" t="s">
        <v>72</v>
      </c>
      <c r="AY137" s="147" t="s">
        <v>115</v>
      </c>
    </row>
    <row r="138" spans="2:65" s="13" customFormat="1" ht="11.25">
      <c r="B138" s="153"/>
      <c r="D138" s="146" t="s">
        <v>124</v>
      </c>
      <c r="E138" s="154" t="s">
        <v>1</v>
      </c>
      <c r="F138" s="155" t="s">
        <v>136</v>
      </c>
      <c r="H138" s="156">
        <v>66.75</v>
      </c>
      <c r="I138" s="157"/>
      <c r="L138" s="153"/>
      <c r="M138" s="158"/>
      <c r="T138" s="159"/>
      <c r="AT138" s="154" t="s">
        <v>124</v>
      </c>
      <c r="AU138" s="154" t="s">
        <v>81</v>
      </c>
      <c r="AV138" s="13" t="s">
        <v>122</v>
      </c>
      <c r="AW138" s="13" t="s">
        <v>29</v>
      </c>
      <c r="AX138" s="13" t="s">
        <v>77</v>
      </c>
      <c r="AY138" s="154" t="s">
        <v>115</v>
      </c>
    </row>
    <row r="139" spans="2:65" s="1" customFormat="1" ht="33" customHeight="1">
      <c r="B139" s="30"/>
      <c r="C139" s="131" t="s">
        <v>143</v>
      </c>
      <c r="D139" s="131" t="s">
        <v>118</v>
      </c>
      <c r="E139" s="132" t="s">
        <v>144</v>
      </c>
      <c r="F139" s="133" t="s">
        <v>145</v>
      </c>
      <c r="G139" s="134" t="s">
        <v>121</v>
      </c>
      <c r="H139" s="135">
        <v>1235.5</v>
      </c>
      <c r="I139" s="136"/>
      <c r="J139" s="137">
        <f>ROUND(I139*H139,2)</f>
        <v>0</v>
      </c>
      <c r="K139" s="138"/>
      <c r="L139" s="30"/>
      <c r="M139" s="139" t="s">
        <v>1</v>
      </c>
      <c r="N139" s="140" t="s">
        <v>37</v>
      </c>
      <c r="P139" s="141">
        <f>O139*H139</f>
        <v>0</v>
      </c>
      <c r="Q139" s="141">
        <v>9.0000000000000006E-5</v>
      </c>
      <c r="R139" s="141">
        <f>Q139*H139</f>
        <v>0.111195</v>
      </c>
      <c r="S139" s="141">
        <v>0.23</v>
      </c>
      <c r="T139" s="142">
        <f>S139*H139</f>
        <v>284.16500000000002</v>
      </c>
      <c r="AR139" s="143" t="s">
        <v>122</v>
      </c>
      <c r="AT139" s="143" t="s">
        <v>118</v>
      </c>
      <c r="AU139" s="143" t="s">
        <v>81</v>
      </c>
      <c r="AY139" s="15" t="s">
        <v>115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5" t="s">
        <v>77</v>
      </c>
      <c r="BK139" s="144">
        <f>ROUND(I139*H139,2)</f>
        <v>0</v>
      </c>
      <c r="BL139" s="15" t="s">
        <v>122</v>
      </c>
      <c r="BM139" s="143" t="s">
        <v>146</v>
      </c>
    </row>
    <row r="140" spans="2:65" s="12" customFormat="1" ht="11.25">
      <c r="B140" s="145"/>
      <c r="D140" s="146" t="s">
        <v>124</v>
      </c>
      <c r="E140" s="147" t="s">
        <v>1</v>
      </c>
      <c r="F140" s="148" t="s">
        <v>147</v>
      </c>
      <c r="H140" s="149">
        <v>1255</v>
      </c>
      <c r="I140" s="150"/>
      <c r="L140" s="145"/>
      <c r="M140" s="151"/>
      <c r="T140" s="152"/>
      <c r="AT140" s="147" t="s">
        <v>124</v>
      </c>
      <c r="AU140" s="147" t="s">
        <v>81</v>
      </c>
      <c r="AV140" s="12" t="s">
        <v>81</v>
      </c>
      <c r="AW140" s="12" t="s">
        <v>29</v>
      </c>
      <c r="AX140" s="12" t="s">
        <v>72</v>
      </c>
      <c r="AY140" s="147" t="s">
        <v>115</v>
      </c>
    </row>
    <row r="141" spans="2:65" s="12" customFormat="1" ht="11.25">
      <c r="B141" s="145"/>
      <c r="D141" s="146" t="s">
        <v>124</v>
      </c>
      <c r="E141" s="147" t="s">
        <v>1</v>
      </c>
      <c r="F141" s="148" t="s">
        <v>148</v>
      </c>
      <c r="H141" s="149">
        <v>-19.5</v>
      </c>
      <c r="I141" s="150"/>
      <c r="L141" s="145"/>
      <c r="M141" s="151"/>
      <c r="T141" s="152"/>
      <c r="AT141" s="147" t="s">
        <v>124</v>
      </c>
      <c r="AU141" s="147" t="s">
        <v>81</v>
      </c>
      <c r="AV141" s="12" t="s">
        <v>81</v>
      </c>
      <c r="AW141" s="12" t="s">
        <v>29</v>
      </c>
      <c r="AX141" s="12" t="s">
        <v>72</v>
      </c>
      <c r="AY141" s="147" t="s">
        <v>115</v>
      </c>
    </row>
    <row r="142" spans="2:65" s="13" customFormat="1" ht="11.25">
      <c r="B142" s="153"/>
      <c r="D142" s="146" t="s">
        <v>124</v>
      </c>
      <c r="E142" s="154" t="s">
        <v>1</v>
      </c>
      <c r="F142" s="155" t="s">
        <v>136</v>
      </c>
      <c r="H142" s="156">
        <v>1235.5</v>
      </c>
      <c r="I142" s="157"/>
      <c r="L142" s="153"/>
      <c r="M142" s="158"/>
      <c r="T142" s="159"/>
      <c r="AT142" s="154" t="s">
        <v>124</v>
      </c>
      <c r="AU142" s="154" t="s">
        <v>81</v>
      </c>
      <c r="AV142" s="13" t="s">
        <v>122</v>
      </c>
      <c r="AW142" s="13" t="s">
        <v>29</v>
      </c>
      <c r="AX142" s="13" t="s">
        <v>77</v>
      </c>
      <c r="AY142" s="154" t="s">
        <v>115</v>
      </c>
    </row>
    <row r="143" spans="2:65" s="1" customFormat="1" ht="16.5" customHeight="1">
      <c r="B143" s="30"/>
      <c r="C143" s="131" t="s">
        <v>149</v>
      </c>
      <c r="D143" s="131" t="s">
        <v>118</v>
      </c>
      <c r="E143" s="132" t="s">
        <v>150</v>
      </c>
      <c r="F143" s="133" t="s">
        <v>151</v>
      </c>
      <c r="G143" s="134" t="s">
        <v>152</v>
      </c>
      <c r="H143" s="135">
        <v>20</v>
      </c>
      <c r="I143" s="136"/>
      <c r="J143" s="137">
        <f>ROUND(I143*H143,2)</f>
        <v>0</v>
      </c>
      <c r="K143" s="138"/>
      <c r="L143" s="30"/>
      <c r="M143" s="139" t="s">
        <v>1</v>
      </c>
      <c r="N143" s="140" t="s">
        <v>37</v>
      </c>
      <c r="P143" s="141">
        <f>O143*H143</f>
        <v>0</v>
      </c>
      <c r="Q143" s="141">
        <v>0</v>
      </c>
      <c r="R143" s="141">
        <f>Q143*H143</f>
        <v>0</v>
      </c>
      <c r="S143" s="141">
        <v>0.28999999999999998</v>
      </c>
      <c r="T143" s="142">
        <f>S143*H143</f>
        <v>5.8</v>
      </c>
      <c r="AR143" s="143" t="s">
        <v>122</v>
      </c>
      <c r="AT143" s="143" t="s">
        <v>118</v>
      </c>
      <c r="AU143" s="143" t="s">
        <v>81</v>
      </c>
      <c r="AY143" s="15" t="s">
        <v>115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5" t="s">
        <v>77</v>
      </c>
      <c r="BK143" s="144">
        <f>ROUND(I143*H143,2)</f>
        <v>0</v>
      </c>
      <c r="BL143" s="15" t="s">
        <v>122</v>
      </c>
      <c r="BM143" s="143" t="s">
        <v>153</v>
      </c>
    </row>
    <row r="144" spans="2:65" s="12" customFormat="1" ht="11.25">
      <c r="B144" s="145"/>
      <c r="D144" s="146" t="s">
        <v>124</v>
      </c>
      <c r="E144" s="147" t="s">
        <v>1</v>
      </c>
      <c r="F144" s="148" t="s">
        <v>154</v>
      </c>
      <c r="H144" s="149">
        <v>20</v>
      </c>
      <c r="I144" s="150"/>
      <c r="L144" s="145"/>
      <c r="M144" s="151"/>
      <c r="T144" s="152"/>
      <c r="AT144" s="147" t="s">
        <v>124</v>
      </c>
      <c r="AU144" s="147" t="s">
        <v>81</v>
      </c>
      <c r="AV144" s="12" t="s">
        <v>81</v>
      </c>
      <c r="AW144" s="12" t="s">
        <v>29</v>
      </c>
      <c r="AX144" s="12" t="s">
        <v>77</v>
      </c>
      <c r="AY144" s="147" t="s">
        <v>115</v>
      </c>
    </row>
    <row r="145" spans="2:65" s="1" customFormat="1" ht="16.5" customHeight="1">
      <c r="B145" s="30"/>
      <c r="C145" s="131" t="s">
        <v>155</v>
      </c>
      <c r="D145" s="131" t="s">
        <v>118</v>
      </c>
      <c r="E145" s="132" t="s">
        <v>156</v>
      </c>
      <c r="F145" s="133" t="s">
        <v>157</v>
      </c>
      <c r="G145" s="134" t="s">
        <v>152</v>
      </c>
      <c r="H145" s="135">
        <v>261</v>
      </c>
      <c r="I145" s="136"/>
      <c r="J145" s="137">
        <f>ROUND(I145*H145,2)</f>
        <v>0</v>
      </c>
      <c r="K145" s="138"/>
      <c r="L145" s="30"/>
      <c r="M145" s="139" t="s">
        <v>1</v>
      </c>
      <c r="N145" s="140" t="s">
        <v>37</v>
      </c>
      <c r="P145" s="141">
        <f>O145*H145</f>
        <v>0</v>
      </c>
      <c r="Q145" s="141">
        <v>0</v>
      </c>
      <c r="R145" s="141">
        <f>Q145*H145</f>
        <v>0</v>
      </c>
      <c r="S145" s="141">
        <v>0.20499999999999999</v>
      </c>
      <c r="T145" s="142">
        <f>S145*H145</f>
        <v>53.504999999999995</v>
      </c>
      <c r="AR145" s="143" t="s">
        <v>122</v>
      </c>
      <c r="AT145" s="143" t="s">
        <v>118</v>
      </c>
      <c r="AU145" s="143" t="s">
        <v>81</v>
      </c>
      <c r="AY145" s="15" t="s">
        <v>115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5" t="s">
        <v>77</v>
      </c>
      <c r="BK145" s="144">
        <f>ROUND(I145*H145,2)</f>
        <v>0</v>
      </c>
      <c r="BL145" s="15" t="s">
        <v>122</v>
      </c>
      <c r="BM145" s="143" t="s">
        <v>158</v>
      </c>
    </row>
    <row r="146" spans="2:65" s="12" customFormat="1" ht="11.25">
      <c r="B146" s="145"/>
      <c r="D146" s="146" t="s">
        <v>124</v>
      </c>
      <c r="E146" s="147" t="s">
        <v>1</v>
      </c>
      <c r="F146" s="148" t="s">
        <v>159</v>
      </c>
      <c r="H146" s="149">
        <v>261</v>
      </c>
      <c r="I146" s="150"/>
      <c r="L146" s="145"/>
      <c r="M146" s="151"/>
      <c r="T146" s="152"/>
      <c r="AT146" s="147" t="s">
        <v>124</v>
      </c>
      <c r="AU146" s="147" t="s">
        <v>81</v>
      </c>
      <c r="AV146" s="12" t="s">
        <v>81</v>
      </c>
      <c r="AW146" s="12" t="s">
        <v>29</v>
      </c>
      <c r="AX146" s="12" t="s">
        <v>77</v>
      </c>
      <c r="AY146" s="147" t="s">
        <v>115</v>
      </c>
    </row>
    <row r="147" spans="2:65" s="1" customFormat="1" ht="33" customHeight="1">
      <c r="B147" s="30"/>
      <c r="C147" s="131" t="s">
        <v>160</v>
      </c>
      <c r="D147" s="131" t="s">
        <v>118</v>
      </c>
      <c r="E147" s="132" t="s">
        <v>161</v>
      </c>
      <c r="F147" s="133" t="s">
        <v>162</v>
      </c>
      <c r="G147" s="134" t="s">
        <v>163</v>
      </c>
      <c r="H147" s="135">
        <v>25.29</v>
      </c>
      <c r="I147" s="136"/>
      <c r="J147" s="137">
        <f>ROUND(I147*H147,2)</f>
        <v>0</v>
      </c>
      <c r="K147" s="138"/>
      <c r="L147" s="30"/>
      <c r="M147" s="139" t="s">
        <v>1</v>
      </c>
      <c r="N147" s="140" t="s">
        <v>37</v>
      </c>
      <c r="P147" s="141">
        <f>O147*H147</f>
        <v>0</v>
      </c>
      <c r="Q147" s="141">
        <v>0</v>
      </c>
      <c r="R147" s="141">
        <f>Q147*H147</f>
        <v>0</v>
      </c>
      <c r="S147" s="141">
        <v>0</v>
      </c>
      <c r="T147" s="142">
        <f>S147*H147</f>
        <v>0</v>
      </c>
      <c r="AR147" s="143" t="s">
        <v>122</v>
      </c>
      <c r="AT147" s="143" t="s">
        <v>118</v>
      </c>
      <c r="AU147" s="143" t="s">
        <v>81</v>
      </c>
      <c r="AY147" s="15" t="s">
        <v>115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5" t="s">
        <v>77</v>
      </c>
      <c r="BK147" s="144">
        <f>ROUND(I147*H147,2)</f>
        <v>0</v>
      </c>
      <c r="BL147" s="15" t="s">
        <v>122</v>
      </c>
      <c r="BM147" s="143" t="s">
        <v>164</v>
      </c>
    </row>
    <row r="148" spans="2:65" s="12" customFormat="1" ht="11.25">
      <c r="B148" s="145"/>
      <c r="D148" s="146" t="s">
        <v>124</v>
      </c>
      <c r="E148" s="147" t="s">
        <v>1</v>
      </c>
      <c r="F148" s="148" t="s">
        <v>165</v>
      </c>
      <c r="H148" s="149">
        <v>25.29</v>
      </c>
      <c r="I148" s="150"/>
      <c r="L148" s="145"/>
      <c r="M148" s="151"/>
      <c r="T148" s="152"/>
      <c r="AT148" s="147" t="s">
        <v>124</v>
      </c>
      <c r="AU148" s="147" t="s">
        <v>81</v>
      </c>
      <c r="AV148" s="12" t="s">
        <v>81</v>
      </c>
      <c r="AW148" s="12" t="s">
        <v>29</v>
      </c>
      <c r="AX148" s="12" t="s">
        <v>77</v>
      </c>
      <c r="AY148" s="147" t="s">
        <v>115</v>
      </c>
    </row>
    <row r="149" spans="2:65" s="1" customFormat="1" ht="24.2" customHeight="1">
      <c r="B149" s="30"/>
      <c r="C149" s="131" t="s">
        <v>166</v>
      </c>
      <c r="D149" s="131" t="s">
        <v>118</v>
      </c>
      <c r="E149" s="132" t="s">
        <v>167</v>
      </c>
      <c r="F149" s="133" t="s">
        <v>168</v>
      </c>
      <c r="G149" s="134" t="s">
        <v>163</v>
      </c>
      <c r="H149" s="135">
        <v>15.805999999999999</v>
      </c>
      <c r="I149" s="136"/>
      <c r="J149" s="137">
        <f>ROUND(I149*H149,2)</f>
        <v>0</v>
      </c>
      <c r="K149" s="138"/>
      <c r="L149" s="30"/>
      <c r="M149" s="139" t="s">
        <v>1</v>
      </c>
      <c r="N149" s="140" t="s">
        <v>37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122</v>
      </c>
      <c r="AT149" s="143" t="s">
        <v>118</v>
      </c>
      <c r="AU149" s="143" t="s">
        <v>81</v>
      </c>
      <c r="AY149" s="15" t="s">
        <v>115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5" t="s">
        <v>77</v>
      </c>
      <c r="BK149" s="144">
        <f>ROUND(I149*H149,2)</f>
        <v>0</v>
      </c>
      <c r="BL149" s="15" t="s">
        <v>122</v>
      </c>
      <c r="BM149" s="143" t="s">
        <v>169</v>
      </c>
    </row>
    <row r="150" spans="2:65" s="12" customFormat="1" ht="11.25">
      <c r="B150" s="145"/>
      <c r="D150" s="146" t="s">
        <v>124</v>
      </c>
      <c r="E150" s="147" t="s">
        <v>1</v>
      </c>
      <c r="F150" s="148" t="s">
        <v>170</v>
      </c>
      <c r="H150" s="149">
        <v>15.805999999999999</v>
      </c>
      <c r="I150" s="150"/>
      <c r="L150" s="145"/>
      <c r="M150" s="151"/>
      <c r="T150" s="152"/>
      <c r="AT150" s="147" t="s">
        <v>124</v>
      </c>
      <c r="AU150" s="147" t="s">
        <v>81</v>
      </c>
      <c r="AV150" s="12" t="s">
        <v>81</v>
      </c>
      <c r="AW150" s="12" t="s">
        <v>29</v>
      </c>
      <c r="AX150" s="12" t="s">
        <v>77</v>
      </c>
      <c r="AY150" s="147" t="s">
        <v>115</v>
      </c>
    </row>
    <row r="151" spans="2:65" s="1" customFormat="1" ht="24.2" customHeight="1">
      <c r="B151" s="30"/>
      <c r="C151" s="131" t="s">
        <v>171</v>
      </c>
      <c r="D151" s="131" t="s">
        <v>118</v>
      </c>
      <c r="E151" s="132" t="s">
        <v>172</v>
      </c>
      <c r="F151" s="133" t="s">
        <v>173</v>
      </c>
      <c r="G151" s="134" t="s">
        <v>163</v>
      </c>
      <c r="H151" s="135">
        <v>21.074999999999999</v>
      </c>
      <c r="I151" s="136"/>
      <c r="J151" s="137">
        <f>ROUND(I151*H151,2)</f>
        <v>0</v>
      </c>
      <c r="K151" s="138"/>
      <c r="L151" s="30"/>
      <c r="M151" s="139" t="s">
        <v>1</v>
      </c>
      <c r="N151" s="140" t="s">
        <v>37</v>
      </c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43" t="s">
        <v>122</v>
      </c>
      <c r="AT151" s="143" t="s">
        <v>118</v>
      </c>
      <c r="AU151" s="143" t="s">
        <v>81</v>
      </c>
      <c r="AY151" s="15" t="s">
        <v>115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5" t="s">
        <v>77</v>
      </c>
      <c r="BK151" s="144">
        <f>ROUND(I151*H151,2)</f>
        <v>0</v>
      </c>
      <c r="BL151" s="15" t="s">
        <v>122</v>
      </c>
      <c r="BM151" s="143" t="s">
        <v>174</v>
      </c>
    </row>
    <row r="152" spans="2:65" s="12" customFormat="1" ht="11.25">
      <c r="B152" s="145"/>
      <c r="D152" s="146" t="s">
        <v>124</v>
      </c>
      <c r="E152" s="147" t="s">
        <v>1</v>
      </c>
      <c r="F152" s="148" t="s">
        <v>175</v>
      </c>
      <c r="H152" s="149">
        <v>21.074999999999999</v>
      </c>
      <c r="I152" s="150"/>
      <c r="L152" s="145"/>
      <c r="M152" s="151"/>
      <c r="T152" s="152"/>
      <c r="AT152" s="147" t="s">
        <v>124</v>
      </c>
      <c r="AU152" s="147" t="s">
        <v>81</v>
      </c>
      <c r="AV152" s="12" t="s">
        <v>81</v>
      </c>
      <c r="AW152" s="12" t="s">
        <v>29</v>
      </c>
      <c r="AX152" s="12" t="s">
        <v>77</v>
      </c>
      <c r="AY152" s="147" t="s">
        <v>115</v>
      </c>
    </row>
    <row r="153" spans="2:65" s="1" customFormat="1" ht="37.9" customHeight="1">
      <c r="B153" s="30"/>
      <c r="C153" s="131" t="s">
        <v>176</v>
      </c>
      <c r="D153" s="131" t="s">
        <v>118</v>
      </c>
      <c r="E153" s="132" t="s">
        <v>177</v>
      </c>
      <c r="F153" s="133" t="s">
        <v>178</v>
      </c>
      <c r="G153" s="134" t="s">
        <v>163</v>
      </c>
      <c r="H153" s="135">
        <v>46.365000000000002</v>
      </c>
      <c r="I153" s="136"/>
      <c r="J153" s="137">
        <f>ROUND(I153*H153,2)</f>
        <v>0</v>
      </c>
      <c r="K153" s="138"/>
      <c r="L153" s="30"/>
      <c r="M153" s="139" t="s">
        <v>1</v>
      </c>
      <c r="N153" s="140" t="s">
        <v>37</v>
      </c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AR153" s="143" t="s">
        <v>122</v>
      </c>
      <c r="AT153" s="143" t="s">
        <v>118</v>
      </c>
      <c r="AU153" s="143" t="s">
        <v>81</v>
      </c>
      <c r="AY153" s="15" t="s">
        <v>115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5" t="s">
        <v>77</v>
      </c>
      <c r="BK153" s="144">
        <f>ROUND(I153*H153,2)</f>
        <v>0</v>
      </c>
      <c r="BL153" s="15" t="s">
        <v>122</v>
      </c>
      <c r="BM153" s="143" t="s">
        <v>179</v>
      </c>
    </row>
    <row r="154" spans="2:65" s="12" customFormat="1" ht="11.25">
      <c r="B154" s="145"/>
      <c r="D154" s="146" t="s">
        <v>124</v>
      </c>
      <c r="E154" s="147" t="s">
        <v>1</v>
      </c>
      <c r="F154" s="148" t="s">
        <v>180</v>
      </c>
      <c r="H154" s="149">
        <v>46.365000000000002</v>
      </c>
      <c r="I154" s="150"/>
      <c r="L154" s="145"/>
      <c r="M154" s="151"/>
      <c r="T154" s="152"/>
      <c r="AT154" s="147" t="s">
        <v>124</v>
      </c>
      <c r="AU154" s="147" t="s">
        <v>81</v>
      </c>
      <c r="AV154" s="12" t="s">
        <v>81</v>
      </c>
      <c r="AW154" s="12" t="s">
        <v>29</v>
      </c>
      <c r="AX154" s="12" t="s">
        <v>77</v>
      </c>
      <c r="AY154" s="147" t="s">
        <v>115</v>
      </c>
    </row>
    <row r="155" spans="2:65" s="1" customFormat="1" ht="37.9" customHeight="1">
      <c r="B155" s="30"/>
      <c r="C155" s="131" t="s">
        <v>181</v>
      </c>
      <c r="D155" s="131" t="s">
        <v>118</v>
      </c>
      <c r="E155" s="132" t="s">
        <v>182</v>
      </c>
      <c r="F155" s="133" t="s">
        <v>183</v>
      </c>
      <c r="G155" s="134" t="s">
        <v>163</v>
      </c>
      <c r="H155" s="135">
        <v>370.92</v>
      </c>
      <c r="I155" s="136"/>
      <c r="J155" s="137">
        <f>ROUND(I155*H155,2)</f>
        <v>0</v>
      </c>
      <c r="K155" s="138"/>
      <c r="L155" s="30"/>
      <c r="M155" s="139" t="s">
        <v>1</v>
      </c>
      <c r="N155" s="140" t="s">
        <v>37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122</v>
      </c>
      <c r="AT155" s="143" t="s">
        <v>118</v>
      </c>
      <c r="AU155" s="143" t="s">
        <v>81</v>
      </c>
      <c r="AY155" s="15" t="s">
        <v>115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5" t="s">
        <v>77</v>
      </c>
      <c r="BK155" s="144">
        <f>ROUND(I155*H155,2)</f>
        <v>0</v>
      </c>
      <c r="BL155" s="15" t="s">
        <v>122</v>
      </c>
      <c r="BM155" s="143" t="s">
        <v>184</v>
      </c>
    </row>
    <row r="156" spans="2:65" s="12" customFormat="1" ht="11.25">
      <c r="B156" s="145"/>
      <c r="D156" s="146" t="s">
        <v>124</v>
      </c>
      <c r="E156" s="147" t="s">
        <v>1</v>
      </c>
      <c r="F156" s="148" t="s">
        <v>185</v>
      </c>
      <c r="H156" s="149">
        <v>370.92</v>
      </c>
      <c r="I156" s="150"/>
      <c r="L156" s="145"/>
      <c r="M156" s="151"/>
      <c r="T156" s="152"/>
      <c r="AT156" s="147" t="s">
        <v>124</v>
      </c>
      <c r="AU156" s="147" t="s">
        <v>81</v>
      </c>
      <c r="AV156" s="12" t="s">
        <v>81</v>
      </c>
      <c r="AW156" s="12" t="s">
        <v>29</v>
      </c>
      <c r="AX156" s="12" t="s">
        <v>77</v>
      </c>
      <c r="AY156" s="147" t="s">
        <v>115</v>
      </c>
    </row>
    <row r="157" spans="2:65" s="1" customFormat="1" ht="33" customHeight="1">
      <c r="B157" s="30"/>
      <c r="C157" s="131" t="s">
        <v>186</v>
      </c>
      <c r="D157" s="131" t="s">
        <v>118</v>
      </c>
      <c r="E157" s="132" t="s">
        <v>187</v>
      </c>
      <c r="F157" s="133" t="s">
        <v>188</v>
      </c>
      <c r="G157" s="134" t="s">
        <v>189</v>
      </c>
      <c r="H157" s="135">
        <v>103.268</v>
      </c>
      <c r="I157" s="136"/>
      <c r="J157" s="137">
        <f>ROUND(I157*H157,2)</f>
        <v>0</v>
      </c>
      <c r="K157" s="138"/>
      <c r="L157" s="30"/>
      <c r="M157" s="139" t="s">
        <v>1</v>
      </c>
      <c r="N157" s="140" t="s">
        <v>37</v>
      </c>
      <c r="P157" s="141">
        <f>O157*H157</f>
        <v>0</v>
      </c>
      <c r="Q157" s="141">
        <v>0</v>
      </c>
      <c r="R157" s="141">
        <f>Q157*H157</f>
        <v>0</v>
      </c>
      <c r="S157" s="141">
        <v>0</v>
      </c>
      <c r="T157" s="142">
        <f>S157*H157</f>
        <v>0</v>
      </c>
      <c r="AR157" s="143" t="s">
        <v>122</v>
      </c>
      <c r="AT157" s="143" t="s">
        <v>118</v>
      </c>
      <c r="AU157" s="143" t="s">
        <v>81</v>
      </c>
      <c r="AY157" s="15" t="s">
        <v>115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5" t="s">
        <v>77</v>
      </c>
      <c r="BK157" s="144">
        <f>ROUND(I157*H157,2)</f>
        <v>0</v>
      </c>
      <c r="BL157" s="15" t="s">
        <v>122</v>
      </c>
      <c r="BM157" s="143" t="s">
        <v>190</v>
      </c>
    </row>
    <row r="158" spans="2:65" s="12" customFormat="1" ht="11.25">
      <c r="B158" s="145"/>
      <c r="D158" s="146" t="s">
        <v>124</v>
      </c>
      <c r="E158" s="147" t="s">
        <v>1</v>
      </c>
      <c r="F158" s="148" t="s">
        <v>191</v>
      </c>
      <c r="H158" s="149">
        <v>50.58</v>
      </c>
      <c r="I158" s="150"/>
      <c r="L158" s="145"/>
      <c r="M158" s="151"/>
      <c r="T158" s="152"/>
      <c r="AT158" s="147" t="s">
        <v>124</v>
      </c>
      <c r="AU158" s="147" t="s">
        <v>81</v>
      </c>
      <c r="AV158" s="12" t="s">
        <v>81</v>
      </c>
      <c r="AW158" s="12" t="s">
        <v>29</v>
      </c>
      <c r="AX158" s="12" t="s">
        <v>72</v>
      </c>
      <c r="AY158" s="147" t="s">
        <v>115</v>
      </c>
    </row>
    <row r="159" spans="2:65" s="12" customFormat="1" ht="11.25">
      <c r="B159" s="145"/>
      <c r="D159" s="146" t="s">
        <v>124</v>
      </c>
      <c r="E159" s="147" t="s">
        <v>1</v>
      </c>
      <c r="F159" s="148" t="s">
        <v>192</v>
      </c>
      <c r="H159" s="149">
        <v>52.688000000000002</v>
      </c>
      <c r="I159" s="150"/>
      <c r="L159" s="145"/>
      <c r="M159" s="151"/>
      <c r="T159" s="152"/>
      <c r="AT159" s="147" t="s">
        <v>124</v>
      </c>
      <c r="AU159" s="147" t="s">
        <v>81</v>
      </c>
      <c r="AV159" s="12" t="s">
        <v>81</v>
      </c>
      <c r="AW159" s="12" t="s">
        <v>29</v>
      </c>
      <c r="AX159" s="12" t="s">
        <v>72</v>
      </c>
      <c r="AY159" s="147" t="s">
        <v>115</v>
      </c>
    </row>
    <row r="160" spans="2:65" s="13" customFormat="1" ht="11.25">
      <c r="B160" s="153"/>
      <c r="D160" s="146" t="s">
        <v>124</v>
      </c>
      <c r="E160" s="154" t="s">
        <v>1</v>
      </c>
      <c r="F160" s="155" t="s">
        <v>136</v>
      </c>
      <c r="H160" s="156">
        <v>103.268</v>
      </c>
      <c r="I160" s="157"/>
      <c r="L160" s="153"/>
      <c r="M160" s="158"/>
      <c r="T160" s="159"/>
      <c r="AT160" s="154" t="s">
        <v>124</v>
      </c>
      <c r="AU160" s="154" t="s">
        <v>81</v>
      </c>
      <c r="AV160" s="13" t="s">
        <v>122</v>
      </c>
      <c r="AW160" s="13" t="s">
        <v>29</v>
      </c>
      <c r="AX160" s="13" t="s">
        <v>77</v>
      </c>
      <c r="AY160" s="154" t="s">
        <v>115</v>
      </c>
    </row>
    <row r="161" spans="2:65" s="1" customFormat="1" ht="16.5" customHeight="1">
      <c r="B161" s="30"/>
      <c r="C161" s="131" t="s">
        <v>193</v>
      </c>
      <c r="D161" s="131" t="s">
        <v>118</v>
      </c>
      <c r="E161" s="132" t="s">
        <v>194</v>
      </c>
      <c r="F161" s="133" t="s">
        <v>195</v>
      </c>
      <c r="G161" s="134" t="s">
        <v>163</v>
      </c>
      <c r="H161" s="135">
        <v>46.365000000000002</v>
      </c>
      <c r="I161" s="136"/>
      <c r="J161" s="137">
        <f>ROUND(I161*H161,2)</f>
        <v>0</v>
      </c>
      <c r="K161" s="138"/>
      <c r="L161" s="30"/>
      <c r="M161" s="139" t="s">
        <v>1</v>
      </c>
      <c r="N161" s="140" t="s">
        <v>37</v>
      </c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AR161" s="143" t="s">
        <v>122</v>
      </c>
      <c r="AT161" s="143" t="s">
        <v>118</v>
      </c>
      <c r="AU161" s="143" t="s">
        <v>81</v>
      </c>
      <c r="AY161" s="15" t="s">
        <v>115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5" t="s">
        <v>77</v>
      </c>
      <c r="BK161" s="144">
        <f>ROUND(I161*H161,2)</f>
        <v>0</v>
      </c>
      <c r="BL161" s="15" t="s">
        <v>122</v>
      </c>
      <c r="BM161" s="143" t="s">
        <v>196</v>
      </c>
    </row>
    <row r="162" spans="2:65" s="1" customFormat="1" ht="24.2" customHeight="1">
      <c r="B162" s="30"/>
      <c r="C162" s="131" t="s">
        <v>197</v>
      </c>
      <c r="D162" s="131" t="s">
        <v>118</v>
      </c>
      <c r="E162" s="132" t="s">
        <v>198</v>
      </c>
      <c r="F162" s="133" t="s">
        <v>199</v>
      </c>
      <c r="G162" s="134" t="s">
        <v>121</v>
      </c>
      <c r="H162" s="135">
        <v>66.75</v>
      </c>
      <c r="I162" s="136"/>
      <c r="J162" s="137">
        <f>ROUND(I162*H162,2)</f>
        <v>0</v>
      </c>
      <c r="K162" s="138"/>
      <c r="L162" s="30"/>
      <c r="M162" s="139" t="s">
        <v>1</v>
      </c>
      <c r="N162" s="140" t="s">
        <v>37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122</v>
      </c>
      <c r="AT162" s="143" t="s">
        <v>118</v>
      </c>
      <c r="AU162" s="143" t="s">
        <v>81</v>
      </c>
      <c r="AY162" s="15" t="s">
        <v>115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5" t="s">
        <v>77</v>
      </c>
      <c r="BK162" s="144">
        <f>ROUND(I162*H162,2)</f>
        <v>0</v>
      </c>
      <c r="BL162" s="15" t="s">
        <v>122</v>
      </c>
      <c r="BM162" s="143" t="s">
        <v>200</v>
      </c>
    </row>
    <row r="163" spans="2:65" s="1" customFormat="1" ht="24.2" customHeight="1">
      <c r="B163" s="30"/>
      <c r="C163" s="131" t="s">
        <v>201</v>
      </c>
      <c r="D163" s="131" t="s">
        <v>118</v>
      </c>
      <c r="E163" s="132" t="s">
        <v>202</v>
      </c>
      <c r="F163" s="133" t="s">
        <v>203</v>
      </c>
      <c r="G163" s="134" t="s">
        <v>121</v>
      </c>
      <c r="H163" s="135">
        <v>72</v>
      </c>
      <c r="I163" s="136"/>
      <c r="J163" s="137">
        <f>ROUND(I163*H163,2)</f>
        <v>0</v>
      </c>
      <c r="K163" s="138"/>
      <c r="L163" s="30"/>
      <c r="M163" s="139" t="s">
        <v>1</v>
      </c>
      <c r="N163" s="140" t="s">
        <v>37</v>
      </c>
      <c r="P163" s="141">
        <f>O163*H163</f>
        <v>0</v>
      </c>
      <c r="Q163" s="141">
        <v>0</v>
      </c>
      <c r="R163" s="141">
        <f>Q163*H163</f>
        <v>0</v>
      </c>
      <c r="S163" s="141">
        <v>0</v>
      </c>
      <c r="T163" s="142">
        <f>S163*H163</f>
        <v>0</v>
      </c>
      <c r="AR163" s="143" t="s">
        <v>122</v>
      </c>
      <c r="AT163" s="143" t="s">
        <v>118</v>
      </c>
      <c r="AU163" s="143" t="s">
        <v>81</v>
      </c>
      <c r="AY163" s="15" t="s">
        <v>115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5" t="s">
        <v>77</v>
      </c>
      <c r="BK163" s="144">
        <f>ROUND(I163*H163,2)</f>
        <v>0</v>
      </c>
      <c r="BL163" s="15" t="s">
        <v>122</v>
      </c>
      <c r="BM163" s="143" t="s">
        <v>204</v>
      </c>
    </row>
    <row r="164" spans="2:65" s="12" customFormat="1" ht="11.25">
      <c r="B164" s="145"/>
      <c r="D164" s="146" t="s">
        <v>124</v>
      </c>
      <c r="E164" s="147" t="s">
        <v>1</v>
      </c>
      <c r="F164" s="148" t="s">
        <v>205</v>
      </c>
      <c r="H164" s="149">
        <v>72</v>
      </c>
      <c r="I164" s="150"/>
      <c r="L164" s="145"/>
      <c r="M164" s="151"/>
      <c r="T164" s="152"/>
      <c r="AT164" s="147" t="s">
        <v>124</v>
      </c>
      <c r="AU164" s="147" t="s">
        <v>81</v>
      </c>
      <c r="AV164" s="12" t="s">
        <v>81</v>
      </c>
      <c r="AW164" s="12" t="s">
        <v>29</v>
      </c>
      <c r="AX164" s="12" t="s">
        <v>77</v>
      </c>
      <c r="AY164" s="147" t="s">
        <v>115</v>
      </c>
    </row>
    <row r="165" spans="2:65" s="1" customFormat="1" ht="16.5" customHeight="1">
      <c r="B165" s="30"/>
      <c r="C165" s="160" t="s">
        <v>206</v>
      </c>
      <c r="D165" s="160" t="s">
        <v>207</v>
      </c>
      <c r="E165" s="161" t="s">
        <v>208</v>
      </c>
      <c r="F165" s="162" t="s">
        <v>209</v>
      </c>
      <c r="G165" s="163" t="s">
        <v>189</v>
      </c>
      <c r="H165" s="164">
        <v>12.96</v>
      </c>
      <c r="I165" s="165"/>
      <c r="J165" s="166">
        <f>ROUND(I165*H165,2)</f>
        <v>0</v>
      </c>
      <c r="K165" s="167"/>
      <c r="L165" s="168"/>
      <c r="M165" s="169" t="s">
        <v>1</v>
      </c>
      <c r="N165" s="170" t="s">
        <v>37</v>
      </c>
      <c r="P165" s="141">
        <f>O165*H165</f>
        <v>0</v>
      </c>
      <c r="Q165" s="141">
        <v>1</v>
      </c>
      <c r="R165" s="141">
        <f>Q165*H165</f>
        <v>12.96</v>
      </c>
      <c r="S165" s="141">
        <v>0</v>
      </c>
      <c r="T165" s="142">
        <f>S165*H165</f>
        <v>0</v>
      </c>
      <c r="AR165" s="143" t="s">
        <v>210</v>
      </c>
      <c r="AT165" s="143" t="s">
        <v>207</v>
      </c>
      <c r="AU165" s="143" t="s">
        <v>81</v>
      </c>
      <c r="AY165" s="15" t="s">
        <v>115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5" t="s">
        <v>77</v>
      </c>
      <c r="BK165" s="144">
        <f>ROUND(I165*H165,2)</f>
        <v>0</v>
      </c>
      <c r="BL165" s="15" t="s">
        <v>122</v>
      </c>
      <c r="BM165" s="143" t="s">
        <v>211</v>
      </c>
    </row>
    <row r="166" spans="2:65" s="12" customFormat="1" ht="11.25">
      <c r="B166" s="145"/>
      <c r="D166" s="146" t="s">
        <v>124</v>
      </c>
      <c r="E166" s="147" t="s">
        <v>1</v>
      </c>
      <c r="F166" s="148" t="s">
        <v>212</v>
      </c>
      <c r="H166" s="149">
        <v>12.96</v>
      </c>
      <c r="I166" s="150"/>
      <c r="L166" s="145"/>
      <c r="M166" s="151"/>
      <c r="T166" s="152"/>
      <c r="AT166" s="147" t="s">
        <v>124</v>
      </c>
      <c r="AU166" s="147" t="s">
        <v>81</v>
      </c>
      <c r="AV166" s="12" t="s">
        <v>81</v>
      </c>
      <c r="AW166" s="12" t="s">
        <v>29</v>
      </c>
      <c r="AX166" s="12" t="s">
        <v>77</v>
      </c>
      <c r="AY166" s="147" t="s">
        <v>115</v>
      </c>
    </row>
    <row r="167" spans="2:65" s="11" customFormat="1" ht="22.9" customHeight="1">
      <c r="B167" s="119"/>
      <c r="D167" s="120" t="s">
        <v>71</v>
      </c>
      <c r="E167" s="129" t="s">
        <v>137</v>
      </c>
      <c r="F167" s="129" t="s">
        <v>213</v>
      </c>
      <c r="I167" s="122"/>
      <c r="J167" s="130">
        <f>BK167</f>
        <v>0</v>
      </c>
      <c r="L167" s="119"/>
      <c r="M167" s="124"/>
      <c r="P167" s="125">
        <f>SUM(P168:P178)</f>
        <v>0</v>
      </c>
      <c r="R167" s="125">
        <f>SUM(R168:R178)</f>
        <v>48.675533999999999</v>
      </c>
      <c r="T167" s="126">
        <f>SUM(T168:T178)</f>
        <v>0</v>
      </c>
      <c r="AR167" s="120" t="s">
        <v>77</v>
      </c>
      <c r="AT167" s="127" t="s">
        <v>71</v>
      </c>
      <c r="AU167" s="127" t="s">
        <v>77</v>
      </c>
      <c r="AY167" s="120" t="s">
        <v>115</v>
      </c>
      <c r="BK167" s="128">
        <f>SUM(BK168:BK178)</f>
        <v>0</v>
      </c>
    </row>
    <row r="168" spans="2:65" s="1" customFormat="1" ht="24.2" customHeight="1">
      <c r="B168" s="30"/>
      <c r="C168" s="131" t="s">
        <v>214</v>
      </c>
      <c r="D168" s="131" t="s">
        <v>118</v>
      </c>
      <c r="E168" s="132" t="s">
        <v>215</v>
      </c>
      <c r="F168" s="133" t="s">
        <v>216</v>
      </c>
      <c r="G168" s="134" t="s">
        <v>121</v>
      </c>
      <c r="H168" s="135">
        <v>66.75</v>
      </c>
      <c r="I168" s="136"/>
      <c r="J168" s="137">
        <f t="shared" ref="J168:J174" si="0">ROUND(I168*H168,2)</f>
        <v>0</v>
      </c>
      <c r="K168" s="138"/>
      <c r="L168" s="30"/>
      <c r="M168" s="139" t="s">
        <v>1</v>
      </c>
      <c r="N168" s="140" t="s">
        <v>37</v>
      </c>
      <c r="P168" s="141">
        <f t="shared" ref="P168:P174" si="1">O168*H168</f>
        <v>0</v>
      </c>
      <c r="Q168" s="141">
        <v>0.34499999999999997</v>
      </c>
      <c r="R168" s="141">
        <f t="shared" ref="R168:R174" si="2">Q168*H168</f>
        <v>23.028749999999999</v>
      </c>
      <c r="S168" s="141">
        <v>0</v>
      </c>
      <c r="T168" s="142">
        <f t="shared" ref="T168:T174" si="3">S168*H168</f>
        <v>0</v>
      </c>
      <c r="AR168" s="143" t="s">
        <v>122</v>
      </c>
      <c r="AT168" s="143" t="s">
        <v>118</v>
      </c>
      <c r="AU168" s="143" t="s">
        <v>81</v>
      </c>
      <c r="AY168" s="15" t="s">
        <v>115</v>
      </c>
      <c r="BE168" s="144">
        <f t="shared" ref="BE168:BE174" si="4">IF(N168="základní",J168,0)</f>
        <v>0</v>
      </c>
      <c r="BF168" s="144">
        <f t="shared" ref="BF168:BF174" si="5">IF(N168="snížená",J168,0)</f>
        <v>0</v>
      </c>
      <c r="BG168" s="144">
        <f t="shared" ref="BG168:BG174" si="6">IF(N168="zákl. přenesená",J168,0)</f>
        <v>0</v>
      </c>
      <c r="BH168" s="144">
        <f t="shared" ref="BH168:BH174" si="7">IF(N168="sníž. přenesená",J168,0)</f>
        <v>0</v>
      </c>
      <c r="BI168" s="144">
        <f t="shared" ref="BI168:BI174" si="8">IF(N168="nulová",J168,0)</f>
        <v>0</v>
      </c>
      <c r="BJ168" s="15" t="s">
        <v>77</v>
      </c>
      <c r="BK168" s="144">
        <f t="shared" ref="BK168:BK174" si="9">ROUND(I168*H168,2)</f>
        <v>0</v>
      </c>
      <c r="BL168" s="15" t="s">
        <v>122</v>
      </c>
      <c r="BM168" s="143" t="s">
        <v>217</v>
      </c>
    </row>
    <row r="169" spans="2:65" s="1" customFormat="1" ht="37.9" customHeight="1">
      <c r="B169" s="30"/>
      <c r="C169" s="131" t="s">
        <v>218</v>
      </c>
      <c r="D169" s="131" t="s">
        <v>118</v>
      </c>
      <c r="E169" s="132" t="s">
        <v>219</v>
      </c>
      <c r="F169" s="133" t="s">
        <v>220</v>
      </c>
      <c r="G169" s="134" t="s">
        <v>121</v>
      </c>
      <c r="H169" s="135">
        <v>66.75</v>
      </c>
      <c r="I169" s="136"/>
      <c r="J169" s="137">
        <f t="shared" si="0"/>
        <v>0</v>
      </c>
      <c r="K169" s="138"/>
      <c r="L169" s="30"/>
      <c r="M169" s="139" t="s">
        <v>1</v>
      </c>
      <c r="N169" s="140" t="s">
        <v>37</v>
      </c>
      <c r="P169" s="141">
        <f t="shared" si="1"/>
        <v>0</v>
      </c>
      <c r="Q169" s="141">
        <v>0.37536000000000003</v>
      </c>
      <c r="R169" s="141">
        <f t="shared" si="2"/>
        <v>25.055280000000003</v>
      </c>
      <c r="S169" s="141">
        <v>0</v>
      </c>
      <c r="T169" s="142">
        <f t="shared" si="3"/>
        <v>0</v>
      </c>
      <c r="AR169" s="143" t="s">
        <v>122</v>
      </c>
      <c r="AT169" s="143" t="s">
        <v>118</v>
      </c>
      <c r="AU169" s="143" t="s">
        <v>81</v>
      </c>
      <c r="AY169" s="15" t="s">
        <v>115</v>
      </c>
      <c r="BE169" s="144">
        <f t="shared" si="4"/>
        <v>0</v>
      </c>
      <c r="BF169" s="144">
        <f t="shared" si="5"/>
        <v>0</v>
      </c>
      <c r="BG169" s="144">
        <f t="shared" si="6"/>
        <v>0</v>
      </c>
      <c r="BH169" s="144">
        <f t="shared" si="7"/>
        <v>0</v>
      </c>
      <c r="BI169" s="144">
        <f t="shared" si="8"/>
        <v>0</v>
      </c>
      <c r="BJ169" s="15" t="s">
        <v>77</v>
      </c>
      <c r="BK169" s="144">
        <f t="shared" si="9"/>
        <v>0</v>
      </c>
      <c r="BL169" s="15" t="s">
        <v>122</v>
      </c>
      <c r="BM169" s="143" t="s">
        <v>221</v>
      </c>
    </row>
    <row r="170" spans="2:65" s="1" customFormat="1" ht="24.2" customHeight="1">
      <c r="B170" s="30"/>
      <c r="C170" s="131" t="s">
        <v>222</v>
      </c>
      <c r="D170" s="131" t="s">
        <v>118</v>
      </c>
      <c r="E170" s="132" t="s">
        <v>223</v>
      </c>
      <c r="F170" s="133" t="s">
        <v>224</v>
      </c>
      <c r="G170" s="134" t="s">
        <v>121</v>
      </c>
      <c r="H170" s="135">
        <v>1255</v>
      </c>
      <c r="I170" s="136"/>
      <c r="J170" s="137">
        <f t="shared" si="0"/>
        <v>0</v>
      </c>
      <c r="K170" s="138"/>
      <c r="L170" s="30"/>
      <c r="M170" s="139" t="s">
        <v>1</v>
      </c>
      <c r="N170" s="140" t="s">
        <v>37</v>
      </c>
      <c r="P170" s="141">
        <f t="shared" si="1"/>
        <v>0</v>
      </c>
      <c r="Q170" s="141">
        <v>0</v>
      </c>
      <c r="R170" s="141">
        <f t="shared" si="2"/>
        <v>0</v>
      </c>
      <c r="S170" s="141">
        <v>0</v>
      </c>
      <c r="T170" s="142">
        <f t="shared" si="3"/>
        <v>0</v>
      </c>
      <c r="AR170" s="143" t="s">
        <v>122</v>
      </c>
      <c r="AT170" s="143" t="s">
        <v>118</v>
      </c>
      <c r="AU170" s="143" t="s">
        <v>81</v>
      </c>
      <c r="AY170" s="15" t="s">
        <v>115</v>
      </c>
      <c r="BE170" s="144">
        <f t="shared" si="4"/>
        <v>0</v>
      </c>
      <c r="BF170" s="144">
        <f t="shared" si="5"/>
        <v>0</v>
      </c>
      <c r="BG170" s="144">
        <f t="shared" si="6"/>
        <v>0</v>
      </c>
      <c r="BH170" s="144">
        <f t="shared" si="7"/>
        <v>0</v>
      </c>
      <c r="BI170" s="144">
        <f t="shared" si="8"/>
        <v>0</v>
      </c>
      <c r="BJ170" s="15" t="s">
        <v>77</v>
      </c>
      <c r="BK170" s="144">
        <f t="shared" si="9"/>
        <v>0</v>
      </c>
      <c r="BL170" s="15" t="s">
        <v>122</v>
      </c>
      <c r="BM170" s="143" t="s">
        <v>225</v>
      </c>
    </row>
    <row r="171" spans="2:65" s="1" customFormat="1" ht="24.2" customHeight="1">
      <c r="B171" s="30"/>
      <c r="C171" s="131" t="s">
        <v>7</v>
      </c>
      <c r="D171" s="131" t="s">
        <v>118</v>
      </c>
      <c r="E171" s="132" t="s">
        <v>226</v>
      </c>
      <c r="F171" s="133" t="s">
        <v>227</v>
      </c>
      <c r="G171" s="134" t="s">
        <v>121</v>
      </c>
      <c r="H171" s="135">
        <v>1255</v>
      </c>
      <c r="I171" s="136"/>
      <c r="J171" s="137">
        <f t="shared" si="0"/>
        <v>0</v>
      </c>
      <c r="K171" s="138"/>
      <c r="L171" s="30"/>
      <c r="M171" s="139" t="s">
        <v>1</v>
      </c>
      <c r="N171" s="140" t="s">
        <v>37</v>
      </c>
      <c r="P171" s="141">
        <f t="shared" si="1"/>
        <v>0</v>
      </c>
      <c r="Q171" s="141">
        <v>0</v>
      </c>
      <c r="R171" s="141">
        <f t="shared" si="2"/>
        <v>0</v>
      </c>
      <c r="S171" s="141">
        <v>0</v>
      </c>
      <c r="T171" s="142">
        <f t="shared" si="3"/>
        <v>0</v>
      </c>
      <c r="AR171" s="143" t="s">
        <v>122</v>
      </c>
      <c r="AT171" s="143" t="s">
        <v>118</v>
      </c>
      <c r="AU171" s="143" t="s">
        <v>81</v>
      </c>
      <c r="AY171" s="15" t="s">
        <v>115</v>
      </c>
      <c r="BE171" s="144">
        <f t="shared" si="4"/>
        <v>0</v>
      </c>
      <c r="BF171" s="144">
        <f t="shared" si="5"/>
        <v>0</v>
      </c>
      <c r="BG171" s="144">
        <f t="shared" si="6"/>
        <v>0</v>
      </c>
      <c r="BH171" s="144">
        <f t="shared" si="7"/>
        <v>0</v>
      </c>
      <c r="BI171" s="144">
        <f t="shared" si="8"/>
        <v>0</v>
      </c>
      <c r="BJ171" s="15" t="s">
        <v>77</v>
      </c>
      <c r="BK171" s="144">
        <f t="shared" si="9"/>
        <v>0</v>
      </c>
      <c r="BL171" s="15" t="s">
        <v>122</v>
      </c>
      <c r="BM171" s="143" t="s">
        <v>228</v>
      </c>
    </row>
    <row r="172" spans="2:65" s="1" customFormat="1" ht="33" customHeight="1">
      <c r="B172" s="30"/>
      <c r="C172" s="131" t="s">
        <v>229</v>
      </c>
      <c r="D172" s="131" t="s">
        <v>118</v>
      </c>
      <c r="E172" s="132" t="s">
        <v>230</v>
      </c>
      <c r="F172" s="133" t="s">
        <v>231</v>
      </c>
      <c r="G172" s="134" t="s">
        <v>121</v>
      </c>
      <c r="H172" s="135">
        <v>1255</v>
      </c>
      <c r="I172" s="136"/>
      <c r="J172" s="137">
        <f t="shared" si="0"/>
        <v>0</v>
      </c>
      <c r="K172" s="138"/>
      <c r="L172" s="30"/>
      <c r="M172" s="139" t="s">
        <v>1</v>
      </c>
      <c r="N172" s="140" t="s">
        <v>37</v>
      </c>
      <c r="P172" s="141">
        <f t="shared" si="1"/>
        <v>0</v>
      </c>
      <c r="Q172" s="141">
        <v>0</v>
      </c>
      <c r="R172" s="141">
        <f t="shared" si="2"/>
        <v>0</v>
      </c>
      <c r="S172" s="141">
        <v>0</v>
      </c>
      <c r="T172" s="142">
        <f t="shared" si="3"/>
        <v>0</v>
      </c>
      <c r="AR172" s="143" t="s">
        <v>122</v>
      </c>
      <c r="AT172" s="143" t="s">
        <v>118</v>
      </c>
      <c r="AU172" s="143" t="s">
        <v>81</v>
      </c>
      <c r="AY172" s="15" t="s">
        <v>115</v>
      </c>
      <c r="BE172" s="144">
        <f t="shared" si="4"/>
        <v>0</v>
      </c>
      <c r="BF172" s="144">
        <f t="shared" si="5"/>
        <v>0</v>
      </c>
      <c r="BG172" s="144">
        <f t="shared" si="6"/>
        <v>0</v>
      </c>
      <c r="BH172" s="144">
        <f t="shared" si="7"/>
        <v>0</v>
      </c>
      <c r="BI172" s="144">
        <f t="shared" si="8"/>
        <v>0</v>
      </c>
      <c r="BJ172" s="15" t="s">
        <v>77</v>
      </c>
      <c r="BK172" s="144">
        <f t="shared" si="9"/>
        <v>0</v>
      </c>
      <c r="BL172" s="15" t="s">
        <v>122</v>
      </c>
      <c r="BM172" s="143" t="s">
        <v>232</v>
      </c>
    </row>
    <row r="173" spans="2:65" s="1" customFormat="1" ht="24.2" customHeight="1">
      <c r="B173" s="30"/>
      <c r="C173" s="131" t="s">
        <v>233</v>
      </c>
      <c r="D173" s="131" t="s">
        <v>118</v>
      </c>
      <c r="E173" s="132" t="s">
        <v>234</v>
      </c>
      <c r="F173" s="133" t="s">
        <v>235</v>
      </c>
      <c r="G173" s="134" t="s">
        <v>121</v>
      </c>
      <c r="H173" s="135">
        <v>1255</v>
      </c>
      <c r="I173" s="136"/>
      <c r="J173" s="137">
        <f t="shared" si="0"/>
        <v>0</v>
      </c>
      <c r="K173" s="138"/>
      <c r="L173" s="30"/>
      <c r="M173" s="139" t="s">
        <v>1</v>
      </c>
      <c r="N173" s="140" t="s">
        <v>37</v>
      </c>
      <c r="P173" s="141">
        <f t="shared" si="1"/>
        <v>0</v>
      </c>
      <c r="Q173" s="141">
        <v>0</v>
      </c>
      <c r="R173" s="141">
        <f t="shared" si="2"/>
        <v>0</v>
      </c>
      <c r="S173" s="141">
        <v>0</v>
      </c>
      <c r="T173" s="142">
        <f t="shared" si="3"/>
        <v>0</v>
      </c>
      <c r="AR173" s="143" t="s">
        <v>122</v>
      </c>
      <c r="AT173" s="143" t="s">
        <v>118</v>
      </c>
      <c r="AU173" s="143" t="s">
        <v>81</v>
      </c>
      <c r="AY173" s="15" t="s">
        <v>115</v>
      </c>
      <c r="BE173" s="144">
        <f t="shared" si="4"/>
        <v>0</v>
      </c>
      <c r="BF173" s="144">
        <f t="shared" si="5"/>
        <v>0</v>
      </c>
      <c r="BG173" s="144">
        <f t="shared" si="6"/>
        <v>0</v>
      </c>
      <c r="BH173" s="144">
        <f t="shared" si="7"/>
        <v>0</v>
      </c>
      <c r="BI173" s="144">
        <f t="shared" si="8"/>
        <v>0</v>
      </c>
      <c r="BJ173" s="15" t="s">
        <v>77</v>
      </c>
      <c r="BK173" s="144">
        <f t="shared" si="9"/>
        <v>0</v>
      </c>
      <c r="BL173" s="15" t="s">
        <v>122</v>
      </c>
      <c r="BM173" s="143" t="s">
        <v>236</v>
      </c>
    </row>
    <row r="174" spans="2:65" s="1" customFormat="1" ht="24.2" customHeight="1">
      <c r="B174" s="30"/>
      <c r="C174" s="131" t="s">
        <v>237</v>
      </c>
      <c r="D174" s="131" t="s">
        <v>118</v>
      </c>
      <c r="E174" s="132" t="s">
        <v>238</v>
      </c>
      <c r="F174" s="133" t="s">
        <v>239</v>
      </c>
      <c r="G174" s="134" t="s">
        <v>121</v>
      </c>
      <c r="H174" s="135">
        <v>4</v>
      </c>
      <c r="I174" s="136"/>
      <c r="J174" s="137">
        <f t="shared" si="0"/>
        <v>0</v>
      </c>
      <c r="K174" s="138"/>
      <c r="L174" s="30"/>
      <c r="M174" s="139" t="s">
        <v>1</v>
      </c>
      <c r="N174" s="140" t="s">
        <v>37</v>
      </c>
      <c r="P174" s="141">
        <f t="shared" si="1"/>
        <v>0</v>
      </c>
      <c r="Q174" s="141">
        <v>0.11162</v>
      </c>
      <c r="R174" s="141">
        <f t="shared" si="2"/>
        <v>0.44647999999999999</v>
      </c>
      <c r="S174" s="141">
        <v>0</v>
      </c>
      <c r="T174" s="142">
        <f t="shared" si="3"/>
        <v>0</v>
      </c>
      <c r="AR174" s="143" t="s">
        <v>122</v>
      </c>
      <c r="AT174" s="143" t="s">
        <v>118</v>
      </c>
      <c r="AU174" s="143" t="s">
        <v>81</v>
      </c>
      <c r="AY174" s="15" t="s">
        <v>115</v>
      </c>
      <c r="BE174" s="144">
        <f t="shared" si="4"/>
        <v>0</v>
      </c>
      <c r="BF174" s="144">
        <f t="shared" si="5"/>
        <v>0</v>
      </c>
      <c r="BG174" s="144">
        <f t="shared" si="6"/>
        <v>0</v>
      </c>
      <c r="BH174" s="144">
        <f t="shared" si="7"/>
        <v>0</v>
      </c>
      <c r="BI174" s="144">
        <f t="shared" si="8"/>
        <v>0</v>
      </c>
      <c r="BJ174" s="15" t="s">
        <v>77</v>
      </c>
      <c r="BK174" s="144">
        <f t="shared" si="9"/>
        <v>0</v>
      </c>
      <c r="BL174" s="15" t="s">
        <v>122</v>
      </c>
      <c r="BM174" s="143" t="s">
        <v>240</v>
      </c>
    </row>
    <row r="175" spans="2:65" s="12" customFormat="1" ht="11.25">
      <c r="B175" s="145"/>
      <c r="D175" s="146" t="s">
        <v>124</v>
      </c>
      <c r="E175" s="147" t="s">
        <v>1</v>
      </c>
      <c r="F175" s="148" t="s">
        <v>241</v>
      </c>
      <c r="H175" s="149">
        <v>4</v>
      </c>
      <c r="I175" s="150"/>
      <c r="L175" s="145"/>
      <c r="M175" s="151"/>
      <c r="T175" s="152"/>
      <c r="AT175" s="147" t="s">
        <v>124</v>
      </c>
      <c r="AU175" s="147" t="s">
        <v>81</v>
      </c>
      <c r="AV175" s="12" t="s">
        <v>81</v>
      </c>
      <c r="AW175" s="12" t="s">
        <v>29</v>
      </c>
      <c r="AX175" s="12" t="s">
        <v>77</v>
      </c>
      <c r="AY175" s="147" t="s">
        <v>115</v>
      </c>
    </row>
    <row r="176" spans="2:65" s="1" customFormat="1" ht="24.2" customHeight="1">
      <c r="B176" s="30"/>
      <c r="C176" s="160" t="s">
        <v>242</v>
      </c>
      <c r="D176" s="160" t="s">
        <v>207</v>
      </c>
      <c r="E176" s="161" t="s">
        <v>243</v>
      </c>
      <c r="F176" s="162" t="s">
        <v>244</v>
      </c>
      <c r="G176" s="163" t="s">
        <v>121</v>
      </c>
      <c r="H176" s="164">
        <v>0.82399999999999995</v>
      </c>
      <c r="I176" s="165"/>
      <c r="J176" s="166">
        <f>ROUND(I176*H176,2)</f>
        <v>0</v>
      </c>
      <c r="K176" s="167"/>
      <c r="L176" s="168"/>
      <c r="M176" s="169" t="s">
        <v>1</v>
      </c>
      <c r="N176" s="170" t="s">
        <v>37</v>
      </c>
      <c r="P176" s="141">
        <f>O176*H176</f>
        <v>0</v>
      </c>
      <c r="Q176" s="141">
        <v>0.17599999999999999</v>
      </c>
      <c r="R176" s="141">
        <f>Q176*H176</f>
        <v>0.14502399999999999</v>
      </c>
      <c r="S176" s="141">
        <v>0</v>
      </c>
      <c r="T176" s="142">
        <f>S176*H176</f>
        <v>0</v>
      </c>
      <c r="AR176" s="143" t="s">
        <v>210</v>
      </c>
      <c r="AT176" s="143" t="s">
        <v>207</v>
      </c>
      <c r="AU176" s="143" t="s">
        <v>81</v>
      </c>
      <c r="AY176" s="15" t="s">
        <v>115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5" t="s">
        <v>77</v>
      </c>
      <c r="BK176" s="144">
        <f>ROUND(I176*H176,2)</f>
        <v>0</v>
      </c>
      <c r="BL176" s="15" t="s">
        <v>122</v>
      </c>
      <c r="BM176" s="143" t="s">
        <v>245</v>
      </c>
    </row>
    <row r="177" spans="2:65" s="12" customFormat="1" ht="11.25">
      <c r="B177" s="145"/>
      <c r="D177" s="146" t="s">
        <v>124</v>
      </c>
      <c r="E177" s="147" t="s">
        <v>1</v>
      </c>
      <c r="F177" s="148" t="s">
        <v>246</v>
      </c>
      <c r="H177" s="149">
        <v>0.8</v>
      </c>
      <c r="I177" s="150"/>
      <c r="L177" s="145"/>
      <c r="M177" s="151"/>
      <c r="T177" s="152"/>
      <c r="AT177" s="147" t="s">
        <v>124</v>
      </c>
      <c r="AU177" s="147" t="s">
        <v>81</v>
      </c>
      <c r="AV177" s="12" t="s">
        <v>81</v>
      </c>
      <c r="AW177" s="12" t="s">
        <v>29</v>
      </c>
      <c r="AX177" s="12" t="s">
        <v>77</v>
      </c>
      <c r="AY177" s="147" t="s">
        <v>115</v>
      </c>
    </row>
    <row r="178" spans="2:65" s="12" customFormat="1" ht="11.25">
      <c r="B178" s="145"/>
      <c r="D178" s="146" t="s">
        <v>124</v>
      </c>
      <c r="F178" s="148" t="s">
        <v>247</v>
      </c>
      <c r="H178" s="149">
        <v>0.82399999999999995</v>
      </c>
      <c r="I178" s="150"/>
      <c r="L178" s="145"/>
      <c r="M178" s="151"/>
      <c r="T178" s="152"/>
      <c r="AT178" s="147" t="s">
        <v>124</v>
      </c>
      <c r="AU178" s="147" t="s">
        <v>81</v>
      </c>
      <c r="AV178" s="12" t="s">
        <v>81</v>
      </c>
      <c r="AW178" s="12" t="s">
        <v>4</v>
      </c>
      <c r="AX178" s="12" t="s">
        <v>77</v>
      </c>
      <c r="AY178" s="147" t="s">
        <v>115</v>
      </c>
    </row>
    <row r="179" spans="2:65" s="11" customFormat="1" ht="22.9" customHeight="1">
      <c r="B179" s="119"/>
      <c r="D179" s="120" t="s">
        <v>71</v>
      </c>
      <c r="E179" s="129" t="s">
        <v>210</v>
      </c>
      <c r="F179" s="129" t="s">
        <v>248</v>
      </c>
      <c r="I179" s="122"/>
      <c r="J179" s="130">
        <f>BK179</f>
        <v>0</v>
      </c>
      <c r="L179" s="119"/>
      <c r="M179" s="124"/>
      <c r="P179" s="125">
        <f>SUM(P180:P183)</f>
        <v>0</v>
      </c>
      <c r="R179" s="125">
        <f>SUM(R180:R183)</f>
        <v>5.1911799999999992</v>
      </c>
      <c r="T179" s="126">
        <f>SUM(T180:T183)</f>
        <v>4.18</v>
      </c>
      <c r="AR179" s="120" t="s">
        <v>77</v>
      </c>
      <c r="AT179" s="127" t="s">
        <v>71</v>
      </c>
      <c r="AU179" s="127" t="s">
        <v>77</v>
      </c>
      <c r="AY179" s="120" t="s">
        <v>115</v>
      </c>
      <c r="BK179" s="128">
        <f>SUM(BK180:BK183)</f>
        <v>0</v>
      </c>
    </row>
    <row r="180" spans="2:65" s="1" customFormat="1" ht="33" customHeight="1">
      <c r="B180" s="30"/>
      <c r="C180" s="131" t="s">
        <v>249</v>
      </c>
      <c r="D180" s="131" t="s">
        <v>118</v>
      </c>
      <c r="E180" s="132" t="s">
        <v>250</v>
      </c>
      <c r="F180" s="133" t="s">
        <v>251</v>
      </c>
      <c r="G180" s="134" t="s">
        <v>252</v>
      </c>
      <c r="H180" s="135">
        <v>3</v>
      </c>
      <c r="I180" s="136"/>
      <c r="J180" s="137">
        <f>ROUND(I180*H180,2)</f>
        <v>0</v>
      </c>
      <c r="K180" s="138"/>
      <c r="L180" s="30"/>
      <c r="M180" s="139" t="s">
        <v>1</v>
      </c>
      <c r="N180" s="140" t="s">
        <v>37</v>
      </c>
      <c r="P180" s="141">
        <f>O180*H180</f>
        <v>0</v>
      </c>
      <c r="Q180" s="141">
        <v>0.65847999999999995</v>
      </c>
      <c r="R180" s="141">
        <f>Q180*H180</f>
        <v>1.9754399999999999</v>
      </c>
      <c r="S180" s="141">
        <v>0.66</v>
      </c>
      <c r="T180" s="142">
        <f>S180*H180</f>
        <v>1.98</v>
      </c>
      <c r="AR180" s="143" t="s">
        <v>122</v>
      </c>
      <c r="AT180" s="143" t="s">
        <v>118</v>
      </c>
      <c r="AU180" s="143" t="s">
        <v>81</v>
      </c>
      <c r="AY180" s="15" t="s">
        <v>115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5" t="s">
        <v>77</v>
      </c>
      <c r="BK180" s="144">
        <f>ROUND(I180*H180,2)</f>
        <v>0</v>
      </c>
      <c r="BL180" s="15" t="s">
        <v>122</v>
      </c>
      <c r="BM180" s="143" t="s">
        <v>253</v>
      </c>
    </row>
    <row r="181" spans="2:65" s="1" customFormat="1" ht="24.2" customHeight="1">
      <c r="B181" s="30"/>
      <c r="C181" s="160" t="s">
        <v>254</v>
      </c>
      <c r="D181" s="160" t="s">
        <v>207</v>
      </c>
      <c r="E181" s="161" t="s">
        <v>255</v>
      </c>
      <c r="F181" s="162" t="s">
        <v>256</v>
      </c>
      <c r="G181" s="163" t="s">
        <v>252</v>
      </c>
      <c r="H181" s="164">
        <v>1</v>
      </c>
      <c r="I181" s="165"/>
      <c r="J181" s="166">
        <f>ROUND(I181*H181,2)</f>
        <v>0</v>
      </c>
      <c r="K181" s="167"/>
      <c r="L181" s="168"/>
      <c r="M181" s="169" t="s">
        <v>1</v>
      </c>
      <c r="N181" s="170" t="s">
        <v>37</v>
      </c>
      <c r="P181" s="141">
        <f>O181*H181</f>
        <v>0</v>
      </c>
      <c r="Q181" s="141">
        <v>7.9000000000000001E-2</v>
      </c>
      <c r="R181" s="141">
        <f>Q181*H181</f>
        <v>7.9000000000000001E-2</v>
      </c>
      <c r="S181" s="141">
        <v>0</v>
      </c>
      <c r="T181" s="142">
        <f>S181*H181</f>
        <v>0</v>
      </c>
      <c r="AR181" s="143" t="s">
        <v>210</v>
      </c>
      <c r="AT181" s="143" t="s">
        <v>207</v>
      </c>
      <c r="AU181" s="143" t="s">
        <v>81</v>
      </c>
      <c r="AY181" s="15" t="s">
        <v>115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5" t="s">
        <v>77</v>
      </c>
      <c r="BK181" s="144">
        <f>ROUND(I181*H181,2)</f>
        <v>0</v>
      </c>
      <c r="BL181" s="15" t="s">
        <v>122</v>
      </c>
      <c r="BM181" s="143" t="s">
        <v>257</v>
      </c>
    </row>
    <row r="182" spans="2:65" s="1" customFormat="1" ht="24.2" customHeight="1">
      <c r="B182" s="30"/>
      <c r="C182" s="131" t="s">
        <v>258</v>
      </c>
      <c r="D182" s="131" t="s">
        <v>118</v>
      </c>
      <c r="E182" s="132" t="s">
        <v>259</v>
      </c>
      <c r="F182" s="133" t="s">
        <v>260</v>
      </c>
      <c r="G182" s="134" t="s">
        <v>252</v>
      </c>
      <c r="H182" s="135">
        <v>10</v>
      </c>
      <c r="I182" s="136"/>
      <c r="J182" s="137">
        <f>ROUND(I182*H182,2)</f>
        <v>0</v>
      </c>
      <c r="K182" s="138"/>
      <c r="L182" s="30"/>
      <c r="M182" s="139" t="s">
        <v>1</v>
      </c>
      <c r="N182" s="140" t="s">
        <v>37</v>
      </c>
      <c r="P182" s="141">
        <f>O182*H182</f>
        <v>0</v>
      </c>
      <c r="Q182" s="141">
        <v>0.10037</v>
      </c>
      <c r="R182" s="141">
        <f>Q182*H182</f>
        <v>1.0037</v>
      </c>
      <c r="S182" s="141">
        <v>0.1</v>
      </c>
      <c r="T182" s="142">
        <f>S182*H182</f>
        <v>1</v>
      </c>
      <c r="AR182" s="143" t="s">
        <v>122</v>
      </c>
      <c r="AT182" s="143" t="s">
        <v>118</v>
      </c>
      <c r="AU182" s="143" t="s">
        <v>81</v>
      </c>
      <c r="AY182" s="15" t="s">
        <v>115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5" t="s">
        <v>77</v>
      </c>
      <c r="BK182" s="144">
        <f>ROUND(I182*H182,2)</f>
        <v>0</v>
      </c>
      <c r="BL182" s="15" t="s">
        <v>122</v>
      </c>
      <c r="BM182" s="143" t="s">
        <v>261</v>
      </c>
    </row>
    <row r="183" spans="2:65" s="1" customFormat="1" ht="24.2" customHeight="1">
      <c r="B183" s="30"/>
      <c r="C183" s="131" t="s">
        <v>262</v>
      </c>
      <c r="D183" s="131" t="s">
        <v>118</v>
      </c>
      <c r="E183" s="132" t="s">
        <v>263</v>
      </c>
      <c r="F183" s="133" t="s">
        <v>264</v>
      </c>
      <c r="G183" s="134" t="s">
        <v>252</v>
      </c>
      <c r="H183" s="135">
        <v>4</v>
      </c>
      <c r="I183" s="136"/>
      <c r="J183" s="137">
        <f>ROUND(I183*H183,2)</f>
        <v>0</v>
      </c>
      <c r="K183" s="138"/>
      <c r="L183" s="30"/>
      <c r="M183" s="139" t="s">
        <v>1</v>
      </c>
      <c r="N183" s="140" t="s">
        <v>37</v>
      </c>
      <c r="P183" s="141">
        <f>O183*H183</f>
        <v>0</v>
      </c>
      <c r="Q183" s="141">
        <v>0.53325999999999996</v>
      </c>
      <c r="R183" s="141">
        <f>Q183*H183</f>
        <v>2.1330399999999998</v>
      </c>
      <c r="S183" s="141">
        <v>0.3</v>
      </c>
      <c r="T183" s="142">
        <f>S183*H183</f>
        <v>1.2</v>
      </c>
      <c r="AR183" s="143" t="s">
        <v>122</v>
      </c>
      <c r="AT183" s="143" t="s">
        <v>118</v>
      </c>
      <c r="AU183" s="143" t="s">
        <v>81</v>
      </c>
      <c r="AY183" s="15" t="s">
        <v>115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5" t="s">
        <v>77</v>
      </c>
      <c r="BK183" s="144">
        <f>ROUND(I183*H183,2)</f>
        <v>0</v>
      </c>
      <c r="BL183" s="15" t="s">
        <v>122</v>
      </c>
      <c r="BM183" s="143" t="s">
        <v>265</v>
      </c>
    </row>
    <row r="184" spans="2:65" s="11" customFormat="1" ht="22.9" customHeight="1">
      <c r="B184" s="119"/>
      <c r="D184" s="120" t="s">
        <v>71</v>
      </c>
      <c r="E184" s="129" t="s">
        <v>155</v>
      </c>
      <c r="F184" s="129" t="s">
        <v>266</v>
      </c>
      <c r="I184" s="122"/>
      <c r="J184" s="130">
        <f>BK184</f>
        <v>0</v>
      </c>
      <c r="L184" s="119"/>
      <c r="M184" s="124"/>
      <c r="P184" s="125">
        <f>SUM(P185:P219)</f>
        <v>0</v>
      </c>
      <c r="R184" s="125">
        <f>SUM(R185:R219)</f>
        <v>133.22070348</v>
      </c>
      <c r="T184" s="126">
        <f>SUM(T185:T219)</f>
        <v>25.1</v>
      </c>
      <c r="AR184" s="120" t="s">
        <v>77</v>
      </c>
      <c r="AT184" s="127" t="s">
        <v>71</v>
      </c>
      <c r="AU184" s="127" t="s">
        <v>77</v>
      </c>
      <c r="AY184" s="120" t="s">
        <v>115</v>
      </c>
      <c r="BK184" s="128">
        <f>SUM(BK185:BK219)</f>
        <v>0</v>
      </c>
    </row>
    <row r="185" spans="2:65" s="1" customFormat="1" ht="24.2" customHeight="1">
      <c r="B185" s="30"/>
      <c r="C185" s="131" t="s">
        <v>267</v>
      </c>
      <c r="D185" s="131" t="s">
        <v>118</v>
      </c>
      <c r="E185" s="132" t="s">
        <v>268</v>
      </c>
      <c r="F185" s="133" t="s">
        <v>269</v>
      </c>
      <c r="G185" s="134" t="s">
        <v>152</v>
      </c>
      <c r="H185" s="135">
        <v>216</v>
      </c>
      <c r="I185" s="136"/>
      <c r="J185" s="137">
        <f>ROUND(I185*H185,2)</f>
        <v>0</v>
      </c>
      <c r="K185" s="138"/>
      <c r="L185" s="30"/>
      <c r="M185" s="139" t="s">
        <v>1</v>
      </c>
      <c r="N185" s="140" t="s">
        <v>37</v>
      </c>
      <c r="P185" s="141">
        <f>O185*H185</f>
        <v>0</v>
      </c>
      <c r="Q185" s="141">
        <v>1.2999999999999999E-4</v>
      </c>
      <c r="R185" s="141">
        <f>Q185*H185</f>
        <v>2.8079999999999997E-2</v>
      </c>
      <c r="S185" s="141">
        <v>0</v>
      </c>
      <c r="T185" s="142">
        <f>S185*H185</f>
        <v>0</v>
      </c>
      <c r="AR185" s="143" t="s">
        <v>122</v>
      </c>
      <c r="AT185" s="143" t="s">
        <v>118</v>
      </c>
      <c r="AU185" s="143" t="s">
        <v>81</v>
      </c>
      <c r="AY185" s="15" t="s">
        <v>115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5" t="s">
        <v>77</v>
      </c>
      <c r="BK185" s="144">
        <f>ROUND(I185*H185,2)</f>
        <v>0</v>
      </c>
      <c r="BL185" s="15" t="s">
        <v>122</v>
      </c>
      <c r="BM185" s="143" t="s">
        <v>270</v>
      </c>
    </row>
    <row r="186" spans="2:65" s="12" customFormat="1" ht="11.25">
      <c r="B186" s="145"/>
      <c r="D186" s="146" t="s">
        <v>124</v>
      </c>
      <c r="E186" s="147" t="s">
        <v>1</v>
      </c>
      <c r="F186" s="148" t="s">
        <v>271</v>
      </c>
      <c r="H186" s="149">
        <v>15</v>
      </c>
      <c r="I186" s="150"/>
      <c r="L186" s="145"/>
      <c r="M186" s="151"/>
      <c r="T186" s="152"/>
      <c r="AT186" s="147" t="s">
        <v>124</v>
      </c>
      <c r="AU186" s="147" t="s">
        <v>81</v>
      </c>
      <c r="AV186" s="12" t="s">
        <v>81</v>
      </c>
      <c r="AW186" s="12" t="s">
        <v>29</v>
      </c>
      <c r="AX186" s="12" t="s">
        <v>72</v>
      </c>
      <c r="AY186" s="147" t="s">
        <v>115</v>
      </c>
    </row>
    <row r="187" spans="2:65" s="12" customFormat="1" ht="11.25">
      <c r="B187" s="145"/>
      <c r="D187" s="146" t="s">
        <v>124</v>
      </c>
      <c r="E187" s="147" t="s">
        <v>1</v>
      </c>
      <c r="F187" s="148" t="s">
        <v>272</v>
      </c>
      <c r="H187" s="149">
        <v>190</v>
      </c>
      <c r="I187" s="150"/>
      <c r="L187" s="145"/>
      <c r="M187" s="151"/>
      <c r="T187" s="152"/>
      <c r="AT187" s="147" t="s">
        <v>124</v>
      </c>
      <c r="AU187" s="147" t="s">
        <v>81</v>
      </c>
      <c r="AV187" s="12" t="s">
        <v>81</v>
      </c>
      <c r="AW187" s="12" t="s">
        <v>29</v>
      </c>
      <c r="AX187" s="12" t="s">
        <v>72</v>
      </c>
      <c r="AY187" s="147" t="s">
        <v>115</v>
      </c>
    </row>
    <row r="188" spans="2:65" s="12" customFormat="1" ht="11.25">
      <c r="B188" s="145"/>
      <c r="D188" s="146" t="s">
        <v>124</v>
      </c>
      <c r="E188" s="147" t="s">
        <v>1</v>
      </c>
      <c r="F188" s="148" t="s">
        <v>273</v>
      </c>
      <c r="H188" s="149">
        <v>11</v>
      </c>
      <c r="I188" s="150"/>
      <c r="L188" s="145"/>
      <c r="M188" s="151"/>
      <c r="T188" s="152"/>
      <c r="AT188" s="147" t="s">
        <v>124</v>
      </c>
      <c r="AU188" s="147" t="s">
        <v>81</v>
      </c>
      <c r="AV188" s="12" t="s">
        <v>81</v>
      </c>
      <c r="AW188" s="12" t="s">
        <v>29</v>
      </c>
      <c r="AX188" s="12" t="s">
        <v>72</v>
      </c>
      <c r="AY188" s="147" t="s">
        <v>115</v>
      </c>
    </row>
    <row r="189" spans="2:65" s="13" customFormat="1" ht="11.25">
      <c r="B189" s="153"/>
      <c r="D189" s="146" t="s">
        <v>124</v>
      </c>
      <c r="E189" s="154" t="s">
        <v>1</v>
      </c>
      <c r="F189" s="155" t="s">
        <v>136</v>
      </c>
      <c r="H189" s="156">
        <v>216</v>
      </c>
      <c r="I189" s="157"/>
      <c r="L189" s="153"/>
      <c r="M189" s="158"/>
      <c r="T189" s="159"/>
      <c r="AT189" s="154" t="s">
        <v>124</v>
      </c>
      <c r="AU189" s="154" t="s">
        <v>81</v>
      </c>
      <c r="AV189" s="13" t="s">
        <v>122</v>
      </c>
      <c r="AW189" s="13" t="s">
        <v>29</v>
      </c>
      <c r="AX189" s="13" t="s">
        <v>77</v>
      </c>
      <c r="AY189" s="154" t="s">
        <v>115</v>
      </c>
    </row>
    <row r="190" spans="2:65" s="1" customFormat="1" ht="24.2" customHeight="1">
      <c r="B190" s="30"/>
      <c r="C190" s="131" t="s">
        <v>274</v>
      </c>
      <c r="D190" s="131" t="s">
        <v>118</v>
      </c>
      <c r="E190" s="132" t="s">
        <v>275</v>
      </c>
      <c r="F190" s="133" t="s">
        <v>276</v>
      </c>
      <c r="G190" s="134" t="s">
        <v>121</v>
      </c>
      <c r="H190" s="135">
        <v>17.763000000000002</v>
      </c>
      <c r="I190" s="136"/>
      <c r="J190" s="137">
        <f>ROUND(I190*H190,2)</f>
        <v>0</v>
      </c>
      <c r="K190" s="138"/>
      <c r="L190" s="30"/>
      <c r="M190" s="139" t="s">
        <v>1</v>
      </c>
      <c r="N190" s="140" t="s">
        <v>37</v>
      </c>
      <c r="P190" s="141">
        <f>O190*H190</f>
        <v>0</v>
      </c>
      <c r="Q190" s="141">
        <v>1.4499999999999999E-3</v>
      </c>
      <c r="R190" s="141">
        <f>Q190*H190</f>
        <v>2.5756350000000001E-2</v>
      </c>
      <c r="S190" s="141">
        <v>0</v>
      </c>
      <c r="T190" s="142">
        <f>S190*H190</f>
        <v>0</v>
      </c>
      <c r="AR190" s="143" t="s">
        <v>122</v>
      </c>
      <c r="AT190" s="143" t="s">
        <v>118</v>
      </c>
      <c r="AU190" s="143" t="s">
        <v>81</v>
      </c>
      <c r="AY190" s="15" t="s">
        <v>115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5" t="s">
        <v>77</v>
      </c>
      <c r="BK190" s="144">
        <f>ROUND(I190*H190,2)</f>
        <v>0</v>
      </c>
      <c r="BL190" s="15" t="s">
        <v>122</v>
      </c>
      <c r="BM190" s="143" t="s">
        <v>277</v>
      </c>
    </row>
    <row r="191" spans="2:65" s="12" customFormat="1" ht="11.25">
      <c r="B191" s="145"/>
      <c r="D191" s="146" t="s">
        <v>124</v>
      </c>
      <c r="E191" s="147" t="s">
        <v>1</v>
      </c>
      <c r="F191" s="148" t="s">
        <v>278</v>
      </c>
      <c r="H191" s="149">
        <v>8.3879999999999999</v>
      </c>
      <c r="I191" s="150"/>
      <c r="L191" s="145"/>
      <c r="M191" s="151"/>
      <c r="T191" s="152"/>
      <c r="AT191" s="147" t="s">
        <v>124</v>
      </c>
      <c r="AU191" s="147" t="s">
        <v>81</v>
      </c>
      <c r="AV191" s="12" t="s">
        <v>81</v>
      </c>
      <c r="AW191" s="12" t="s">
        <v>29</v>
      </c>
      <c r="AX191" s="12" t="s">
        <v>72</v>
      </c>
      <c r="AY191" s="147" t="s">
        <v>115</v>
      </c>
    </row>
    <row r="192" spans="2:65" s="12" customFormat="1" ht="11.25">
      <c r="B192" s="145"/>
      <c r="D192" s="146" t="s">
        <v>124</v>
      </c>
      <c r="E192" s="147" t="s">
        <v>1</v>
      </c>
      <c r="F192" s="148" t="s">
        <v>279</v>
      </c>
      <c r="H192" s="149">
        <v>6</v>
      </c>
      <c r="I192" s="150"/>
      <c r="L192" s="145"/>
      <c r="M192" s="151"/>
      <c r="T192" s="152"/>
      <c r="AT192" s="147" t="s">
        <v>124</v>
      </c>
      <c r="AU192" s="147" t="s">
        <v>81</v>
      </c>
      <c r="AV192" s="12" t="s">
        <v>81</v>
      </c>
      <c r="AW192" s="12" t="s">
        <v>29</v>
      </c>
      <c r="AX192" s="12" t="s">
        <v>72</v>
      </c>
      <c r="AY192" s="147" t="s">
        <v>115</v>
      </c>
    </row>
    <row r="193" spans="2:65" s="12" customFormat="1" ht="11.25">
      <c r="B193" s="145"/>
      <c r="D193" s="146" t="s">
        <v>124</v>
      </c>
      <c r="E193" s="147" t="s">
        <v>1</v>
      </c>
      <c r="F193" s="148" t="s">
        <v>280</v>
      </c>
      <c r="H193" s="149">
        <v>3.375</v>
      </c>
      <c r="I193" s="150"/>
      <c r="L193" s="145"/>
      <c r="M193" s="151"/>
      <c r="T193" s="152"/>
      <c r="AT193" s="147" t="s">
        <v>124</v>
      </c>
      <c r="AU193" s="147" t="s">
        <v>81</v>
      </c>
      <c r="AV193" s="12" t="s">
        <v>81</v>
      </c>
      <c r="AW193" s="12" t="s">
        <v>29</v>
      </c>
      <c r="AX193" s="12" t="s">
        <v>72</v>
      </c>
      <c r="AY193" s="147" t="s">
        <v>115</v>
      </c>
    </row>
    <row r="194" spans="2:65" s="13" customFormat="1" ht="11.25">
      <c r="B194" s="153"/>
      <c r="D194" s="146" t="s">
        <v>124</v>
      </c>
      <c r="E194" s="154" t="s">
        <v>1</v>
      </c>
      <c r="F194" s="155" t="s">
        <v>136</v>
      </c>
      <c r="H194" s="156">
        <v>17.762999999999998</v>
      </c>
      <c r="I194" s="157"/>
      <c r="L194" s="153"/>
      <c r="M194" s="158"/>
      <c r="T194" s="159"/>
      <c r="AT194" s="154" t="s">
        <v>124</v>
      </c>
      <c r="AU194" s="154" t="s">
        <v>81</v>
      </c>
      <c r="AV194" s="13" t="s">
        <v>122</v>
      </c>
      <c r="AW194" s="13" t="s">
        <v>29</v>
      </c>
      <c r="AX194" s="13" t="s">
        <v>77</v>
      </c>
      <c r="AY194" s="154" t="s">
        <v>115</v>
      </c>
    </row>
    <row r="195" spans="2:65" s="1" customFormat="1" ht="16.5" customHeight="1">
      <c r="B195" s="30"/>
      <c r="C195" s="131" t="s">
        <v>281</v>
      </c>
      <c r="D195" s="131" t="s">
        <v>118</v>
      </c>
      <c r="E195" s="132" t="s">
        <v>282</v>
      </c>
      <c r="F195" s="133" t="s">
        <v>283</v>
      </c>
      <c r="G195" s="134" t="s">
        <v>152</v>
      </c>
      <c r="H195" s="135">
        <v>216</v>
      </c>
      <c r="I195" s="136"/>
      <c r="J195" s="137">
        <f>ROUND(I195*H195,2)</f>
        <v>0</v>
      </c>
      <c r="K195" s="138"/>
      <c r="L195" s="30"/>
      <c r="M195" s="139" t="s">
        <v>1</v>
      </c>
      <c r="N195" s="140" t="s">
        <v>37</v>
      </c>
      <c r="P195" s="141">
        <f>O195*H195</f>
        <v>0</v>
      </c>
      <c r="Q195" s="141">
        <v>0</v>
      </c>
      <c r="R195" s="141">
        <f>Q195*H195</f>
        <v>0</v>
      </c>
      <c r="S195" s="141">
        <v>0</v>
      </c>
      <c r="T195" s="142">
        <f>S195*H195</f>
        <v>0</v>
      </c>
      <c r="AR195" s="143" t="s">
        <v>122</v>
      </c>
      <c r="AT195" s="143" t="s">
        <v>118</v>
      </c>
      <c r="AU195" s="143" t="s">
        <v>81</v>
      </c>
      <c r="AY195" s="15" t="s">
        <v>115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5" t="s">
        <v>77</v>
      </c>
      <c r="BK195" s="144">
        <f>ROUND(I195*H195,2)</f>
        <v>0</v>
      </c>
      <c r="BL195" s="15" t="s">
        <v>122</v>
      </c>
      <c r="BM195" s="143" t="s">
        <v>284</v>
      </c>
    </row>
    <row r="196" spans="2:65" s="1" customFormat="1" ht="16.5" customHeight="1">
      <c r="B196" s="30"/>
      <c r="C196" s="131" t="s">
        <v>285</v>
      </c>
      <c r="D196" s="131" t="s">
        <v>118</v>
      </c>
      <c r="E196" s="132" t="s">
        <v>286</v>
      </c>
      <c r="F196" s="133" t="s">
        <v>287</v>
      </c>
      <c r="G196" s="134" t="s">
        <v>121</v>
      </c>
      <c r="H196" s="135">
        <v>17.763000000000002</v>
      </c>
      <c r="I196" s="136"/>
      <c r="J196" s="137">
        <f>ROUND(I196*H196,2)</f>
        <v>0</v>
      </c>
      <c r="K196" s="138"/>
      <c r="L196" s="30"/>
      <c r="M196" s="139" t="s">
        <v>1</v>
      </c>
      <c r="N196" s="140" t="s">
        <v>37</v>
      </c>
      <c r="P196" s="141">
        <f>O196*H196</f>
        <v>0</v>
      </c>
      <c r="Q196" s="141">
        <v>1.0000000000000001E-5</v>
      </c>
      <c r="R196" s="141">
        <f>Q196*H196</f>
        <v>1.7763000000000002E-4</v>
      </c>
      <c r="S196" s="141">
        <v>0</v>
      </c>
      <c r="T196" s="142">
        <f>S196*H196</f>
        <v>0</v>
      </c>
      <c r="AR196" s="143" t="s">
        <v>122</v>
      </c>
      <c r="AT196" s="143" t="s">
        <v>118</v>
      </c>
      <c r="AU196" s="143" t="s">
        <v>81</v>
      </c>
      <c r="AY196" s="15" t="s">
        <v>115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5" t="s">
        <v>77</v>
      </c>
      <c r="BK196" s="144">
        <f>ROUND(I196*H196,2)</f>
        <v>0</v>
      </c>
      <c r="BL196" s="15" t="s">
        <v>122</v>
      </c>
      <c r="BM196" s="143" t="s">
        <v>288</v>
      </c>
    </row>
    <row r="197" spans="2:65" s="1" customFormat="1" ht="33" customHeight="1">
      <c r="B197" s="30"/>
      <c r="C197" s="131" t="s">
        <v>289</v>
      </c>
      <c r="D197" s="131" t="s">
        <v>118</v>
      </c>
      <c r="E197" s="132" t="s">
        <v>290</v>
      </c>
      <c r="F197" s="133" t="s">
        <v>291</v>
      </c>
      <c r="G197" s="134" t="s">
        <v>152</v>
      </c>
      <c r="H197" s="135">
        <v>261</v>
      </c>
      <c r="I197" s="136"/>
      <c r="J197" s="137">
        <f>ROUND(I197*H197,2)</f>
        <v>0</v>
      </c>
      <c r="K197" s="138"/>
      <c r="L197" s="30"/>
      <c r="M197" s="139" t="s">
        <v>1</v>
      </c>
      <c r="N197" s="140" t="s">
        <v>37</v>
      </c>
      <c r="P197" s="141">
        <f>O197*H197</f>
        <v>0</v>
      </c>
      <c r="Q197" s="141">
        <v>0.15540000000000001</v>
      </c>
      <c r="R197" s="141">
        <f>Q197*H197</f>
        <v>40.559400000000004</v>
      </c>
      <c r="S197" s="141">
        <v>0</v>
      </c>
      <c r="T197" s="142">
        <f>S197*H197</f>
        <v>0</v>
      </c>
      <c r="AR197" s="143" t="s">
        <v>122</v>
      </c>
      <c r="AT197" s="143" t="s">
        <v>118</v>
      </c>
      <c r="AU197" s="143" t="s">
        <v>81</v>
      </c>
      <c r="AY197" s="15" t="s">
        <v>115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5" t="s">
        <v>77</v>
      </c>
      <c r="BK197" s="144">
        <f>ROUND(I197*H197,2)</f>
        <v>0</v>
      </c>
      <c r="BL197" s="15" t="s">
        <v>122</v>
      </c>
      <c r="BM197" s="143" t="s">
        <v>292</v>
      </c>
    </row>
    <row r="198" spans="2:65" s="1" customFormat="1" ht="16.5" customHeight="1">
      <c r="B198" s="30"/>
      <c r="C198" s="160" t="s">
        <v>293</v>
      </c>
      <c r="D198" s="160" t="s">
        <v>207</v>
      </c>
      <c r="E198" s="161" t="s">
        <v>294</v>
      </c>
      <c r="F198" s="162" t="s">
        <v>295</v>
      </c>
      <c r="G198" s="163" t="s">
        <v>152</v>
      </c>
      <c r="H198" s="164">
        <v>251.94</v>
      </c>
      <c r="I198" s="165"/>
      <c r="J198" s="166">
        <f>ROUND(I198*H198,2)</f>
        <v>0</v>
      </c>
      <c r="K198" s="167"/>
      <c r="L198" s="168"/>
      <c r="M198" s="169" t="s">
        <v>1</v>
      </c>
      <c r="N198" s="170" t="s">
        <v>37</v>
      </c>
      <c r="P198" s="141">
        <f>O198*H198</f>
        <v>0</v>
      </c>
      <c r="Q198" s="141">
        <v>0.08</v>
      </c>
      <c r="R198" s="141">
        <f>Q198*H198</f>
        <v>20.155200000000001</v>
      </c>
      <c r="S198" s="141">
        <v>0</v>
      </c>
      <c r="T198" s="142">
        <f>S198*H198</f>
        <v>0</v>
      </c>
      <c r="AR198" s="143" t="s">
        <v>210</v>
      </c>
      <c r="AT198" s="143" t="s">
        <v>207</v>
      </c>
      <c r="AU198" s="143" t="s">
        <v>81</v>
      </c>
      <c r="AY198" s="15" t="s">
        <v>115</v>
      </c>
      <c r="BE198" s="144">
        <f>IF(N198="základní",J198,0)</f>
        <v>0</v>
      </c>
      <c r="BF198" s="144">
        <f>IF(N198="snížená",J198,0)</f>
        <v>0</v>
      </c>
      <c r="BG198" s="144">
        <f>IF(N198="zákl. přenesená",J198,0)</f>
        <v>0</v>
      </c>
      <c r="BH198" s="144">
        <f>IF(N198="sníž. přenesená",J198,0)</f>
        <v>0</v>
      </c>
      <c r="BI198" s="144">
        <f>IF(N198="nulová",J198,0)</f>
        <v>0</v>
      </c>
      <c r="BJ198" s="15" t="s">
        <v>77</v>
      </c>
      <c r="BK198" s="144">
        <f>ROUND(I198*H198,2)</f>
        <v>0</v>
      </c>
      <c r="BL198" s="15" t="s">
        <v>122</v>
      </c>
      <c r="BM198" s="143" t="s">
        <v>296</v>
      </c>
    </row>
    <row r="199" spans="2:65" s="12" customFormat="1" ht="11.25">
      <c r="B199" s="145"/>
      <c r="D199" s="146" t="s">
        <v>124</v>
      </c>
      <c r="E199" s="147" t="s">
        <v>1</v>
      </c>
      <c r="F199" s="148" t="s">
        <v>297</v>
      </c>
      <c r="H199" s="149">
        <v>247</v>
      </c>
      <c r="I199" s="150"/>
      <c r="L199" s="145"/>
      <c r="M199" s="151"/>
      <c r="T199" s="152"/>
      <c r="AT199" s="147" t="s">
        <v>124</v>
      </c>
      <c r="AU199" s="147" t="s">
        <v>81</v>
      </c>
      <c r="AV199" s="12" t="s">
        <v>81</v>
      </c>
      <c r="AW199" s="12" t="s">
        <v>29</v>
      </c>
      <c r="AX199" s="12" t="s">
        <v>77</v>
      </c>
      <c r="AY199" s="147" t="s">
        <v>115</v>
      </c>
    </row>
    <row r="200" spans="2:65" s="12" customFormat="1" ht="11.25">
      <c r="B200" s="145"/>
      <c r="D200" s="146" t="s">
        <v>124</v>
      </c>
      <c r="F200" s="148" t="s">
        <v>298</v>
      </c>
      <c r="H200" s="149">
        <v>251.94</v>
      </c>
      <c r="I200" s="150"/>
      <c r="L200" s="145"/>
      <c r="M200" s="151"/>
      <c r="T200" s="152"/>
      <c r="AT200" s="147" t="s">
        <v>124</v>
      </c>
      <c r="AU200" s="147" t="s">
        <v>81</v>
      </c>
      <c r="AV200" s="12" t="s">
        <v>81</v>
      </c>
      <c r="AW200" s="12" t="s">
        <v>4</v>
      </c>
      <c r="AX200" s="12" t="s">
        <v>77</v>
      </c>
      <c r="AY200" s="147" t="s">
        <v>115</v>
      </c>
    </row>
    <row r="201" spans="2:65" s="1" customFormat="1" ht="21.75" customHeight="1">
      <c r="B201" s="30"/>
      <c r="C201" s="160" t="s">
        <v>299</v>
      </c>
      <c r="D201" s="160" t="s">
        <v>207</v>
      </c>
      <c r="E201" s="161" t="s">
        <v>300</v>
      </c>
      <c r="F201" s="162" t="s">
        <v>301</v>
      </c>
      <c r="G201" s="163" t="s">
        <v>152</v>
      </c>
      <c r="H201" s="164">
        <v>9.18</v>
      </c>
      <c r="I201" s="165"/>
      <c r="J201" s="166">
        <f>ROUND(I201*H201,2)</f>
        <v>0</v>
      </c>
      <c r="K201" s="167"/>
      <c r="L201" s="168"/>
      <c r="M201" s="169" t="s">
        <v>1</v>
      </c>
      <c r="N201" s="170" t="s">
        <v>37</v>
      </c>
      <c r="P201" s="141">
        <f>O201*H201</f>
        <v>0</v>
      </c>
      <c r="Q201" s="141">
        <v>4.8399999999999999E-2</v>
      </c>
      <c r="R201" s="141">
        <f>Q201*H201</f>
        <v>0.44431199999999998</v>
      </c>
      <c r="S201" s="141">
        <v>0</v>
      </c>
      <c r="T201" s="142">
        <f>S201*H201</f>
        <v>0</v>
      </c>
      <c r="AR201" s="143" t="s">
        <v>210</v>
      </c>
      <c r="AT201" s="143" t="s">
        <v>207</v>
      </c>
      <c r="AU201" s="143" t="s">
        <v>81</v>
      </c>
      <c r="AY201" s="15" t="s">
        <v>115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5" t="s">
        <v>77</v>
      </c>
      <c r="BK201" s="144">
        <f>ROUND(I201*H201,2)</f>
        <v>0</v>
      </c>
      <c r="BL201" s="15" t="s">
        <v>122</v>
      </c>
      <c r="BM201" s="143" t="s">
        <v>302</v>
      </c>
    </row>
    <row r="202" spans="2:65" s="12" customFormat="1" ht="11.25">
      <c r="B202" s="145"/>
      <c r="D202" s="146" t="s">
        <v>124</v>
      </c>
      <c r="E202" s="147" t="s">
        <v>1</v>
      </c>
      <c r="F202" s="148" t="s">
        <v>155</v>
      </c>
      <c r="H202" s="149">
        <v>9</v>
      </c>
      <c r="I202" s="150"/>
      <c r="L202" s="145"/>
      <c r="M202" s="151"/>
      <c r="T202" s="152"/>
      <c r="AT202" s="147" t="s">
        <v>124</v>
      </c>
      <c r="AU202" s="147" t="s">
        <v>81</v>
      </c>
      <c r="AV202" s="12" t="s">
        <v>81</v>
      </c>
      <c r="AW202" s="12" t="s">
        <v>29</v>
      </c>
      <c r="AX202" s="12" t="s">
        <v>77</v>
      </c>
      <c r="AY202" s="147" t="s">
        <v>115</v>
      </c>
    </row>
    <row r="203" spans="2:65" s="12" customFormat="1" ht="11.25">
      <c r="B203" s="145"/>
      <c r="D203" s="146" t="s">
        <v>124</v>
      </c>
      <c r="F203" s="148" t="s">
        <v>303</v>
      </c>
      <c r="H203" s="149">
        <v>9.18</v>
      </c>
      <c r="I203" s="150"/>
      <c r="L203" s="145"/>
      <c r="M203" s="151"/>
      <c r="T203" s="152"/>
      <c r="AT203" s="147" t="s">
        <v>124</v>
      </c>
      <c r="AU203" s="147" t="s">
        <v>81</v>
      </c>
      <c r="AV203" s="12" t="s">
        <v>81</v>
      </c>
      <c r="AW203" s="12" t="s">
        <v>4</v>
      </c>
      <c r="AX203" s="12" t="s">
        <v>77</v>
      </c>
      <c r="AY203" s="147" t="s">
        <v>115</v>
      </c>
    </row>
    <row r="204" spans="2:65" s="1" customFormat="1" ht="24.2" customHeight="1">
      <c r="B204" s="30"/>
      <c r="C204" s="160" t="s">
        <v>304</v>
      </c>
      <c r="D204" s="160" t="s">
        <v>207</v>
      </c>
      <c r="E204" s="161" t="s">
        <v>305</v>
      </c>
      <c r="F204" s="162" t="s">
        <v>306</v>
      </c>
      <c r="G204" s="163" t="s">
        <v>152</v>
      </c>
      <c r="H204" s="164">
        <v>5.0999999999999996</v>
      </c>
      <c r="I204" s="165"/>
      <c r="J204" s="166">
        <f>ROUND(I204*H204,2)</f>
        <v>0</v>
      </c>
      <c r="K204" s="167"/>
      <c r="L204" s="168"/>
      <c r="M204" s="169" t="s">
        <v>1</v>
      </c>
      <c r="N204" s="170" t="s">
        <v>37</v>
      </c>
      <c r="P204" s="141">
        <f>O204*H204</f>
        <v>0</v>
      </c>
      <c r="Q204" s="141">
        <v>6.5670000000000006E-2</v>
      </c>
      <c r="R204" s="141">
        <f>Q204*H204</f>
        <v>0.33491700000000002</v>
      </c>
      <c r="S204" s="141">
        <v>0</v>
      </c>
      <c r="T204" s="142">
        <f>S204*H204</f>
        <v>0</v>
      </c>
      <c r="AR204" s="143" t="s">
        <v>210</v>
      </c>
      <c r="AT204" s="143" t="s">
        <v>207</v>
      </c>
      <c r="AU204" s="143" t="s">
        <v>81</v>
      </c>
      <c r="AY204" s="15" t="s">
        <v>115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5" t="s">
        <v>77</v>
      </c>
      <c r="BK204" s="144">
        <f>ROUND(I204*H204,2)</f>
        <v>0</v>
      </c>
      <c r="BL204" s="15" t="s">
        <v>122</v>
      </c>
      <c r="BM204" s="143" t="s">
        <v>307</v>
      </c>
    </row>
    <row r="205" spans="2:65" s="12" customFormat="1" ht="11.25">
      <c r="B205" s="145"/>
      <c r="D205" s="146" t="s">
        <v>124</v>
      </c>
      <c r="E205" s="147" t="s">
        <v>1</v>
      </c>
      <c r="F205" s="148" t="s">
        <v>137</v>
      </c>
      <c r="H205" s="149">
        <v>5</v>
      </c>
      <c r="I205" s="150"/>
      <c r="L205" s="145"/>
      <c r="M205" s="151"/>
      <c r="T205" s="152"/>
      <c r="AT205" s="147" t="s">
        <v>124</v>
      </c>
      <c r="AU205" s="147" t="s">
        <v>81</v>
      </c>
      <c r="AV205" s="12" t="s">
        <v>81</v>
      </c>
      <c r="AW205" s="12" t="s">
        <v>29</v>
      </c>
      <c r="AX205" s="12" t="s">
        <v>77</v>
      </c>
      <c r="AY205" s="147" t="s">
        <v>115</v>
      </c>
    </row>
    <row r="206" spans="2:65" s="12" customFormat="1" ht="11.25">
      <c r="B206" s="145"/>
      <c r="D206" s="146" t="s">
        <v>124</v>
      </c>
      <c r="F206" s="148" t="s">
        <v>308</v>
      </c>
      <c r="H206" s="149">
        <v>5.0999999999999996</v>
      </c>
      <c r="I206" s="150"/>
      <c r="L206" s="145"/>
      <c r="M206" s="151"/>
      <c r="T206" s="152"/>
      <c r="AT206" s="147" t="s">
        <v>124</v>
      </c>
      <c r="AU206" s="147" t="s">
        <v>81</v>
      </c>
      <c r="AV206" s="12" t="s">
        <v>81</v>
      </c>
      <c r="AW206" s="12" t="s">
        <v>4</v>
      </c>
      <c r="AX206" s="12" t="s">
        <v>77</v>
      </c>
      <c r="AY206" s="147" t="s">
        <v>115</v>
      </c>
    </row>
    <row r="207" spans="2:65" s="1" customFormat="1" ht="21.75" customHeight="1">
      <c r="B207" s="30"/>
      <c r="C207" s="160" t="s">
        <v>309</v>
      </c>
      <c r="D207" s="160" t="s">
        <v>207</v>
      </c>
      <c r="E207" s="161" t="s">
        <v>310</v>
      </c>
      <c r="F207" s="162" t="s">
        <v>311</v>
      </c>
      <c r="G207" s="163" t="s">
        <v>252</v>
      </c>
      <c r="H207" s="164">
        <v>1</v>
      </c>
      <c r="I207" s="165"/>
      <c r="J207" s="166">
        <f>ROUND(I207*H207,2)</f>
        <v>0</v>
      </c>
      <c r="K207" s="167"/>
      <c r="L207" s="168"/>
      <c r="M207" s="169" t="s">
        <v>1</v>
      </c>
      <c r="N207" s="170" t="s">
        <v>37</v>
      </c>
      <c r="P207" s="141">
        <f>O207*H207</f>
        <v>0</v>
      </c>
      <c r="Q207" s="141">
        <v>1.7999999999999999E-2</v>
      </c>
      <c r="R207" s="141">
        <f>Q207*H207</f>
        <v>1.7999999999999999E-2</v>
      </c>
      <c r="S207" s="141">
        <v>0</v>
      </c>
      <c r="T207" s="142">
        <f>S207*H207</f>
        <v>0</v>
      </c>
      <c r="AR207" s="143" t="s">
        <v>210</v>
      </c>
      <c r="AT207" s="143" t="s">
        <v>207</v>
      </c>
      <c r="AU207" s="143" t="s">
        <v>81</v>
      </c>
      <c r="AY207" s="15" t="s">
        <v>115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5" t="s">
        <v>77</v>
      </c>
      <c r="BK207" s="144">
        <f>ROUND(I207*H207,2)</f>
        <v>0</v>
      </c>
      <c r="BL207" s="15" t="s">
        <v>122</v>
      </c>
      <c r="BM207" s="143" t="s">
        <v>312</v>
      </c>
    </row>
    <row r="208" spans="2:65" s="1" customFormat="1" ht="24.2" customHeight="1">
      <c r="B208" s="30"/>
      <c r="C208" s="131" t="s">
        <v>313</v>
      </c>
      <c r="D208" s="131" t="s">
        <v>118</v>
      </c>
      <c r="E208" s="132" t="s">
        <v>314</v>
      </c>
      <c r="F208" s="133" t="s">
        <v>315</v>
      </c>
      <c r="G208" s="134" t="s">
        <v>163</v>
      </c>
      <c r="H208" s="135">
        <v>19.574999999999999</v>
      </c>
      <c r="I208" s="136"/>
      <c r="J208" s="137">
        <f>ROUND(I208*H208,2)</f>
        <v>0</v>
      </c>
      <c r="K208" s="138"/>
      <c r="L208" s="30"/>
      <c r="M208" s="139" t="s">
        <v>1</v>
      </c>
      <c r="N208" s="140" t="s">
        <v>37</v>
      </c>
      <c r="P208" s="141">
        <f>O208*H208</f>
        <v>0</v>
      </c>
      <c r="Q208" s="141">
        <v>2.2563399999999998</v>
      </c>
      <c r="R208" s="141">
        <f>Q208*H208</f>
        <v>44.167855499999995</v>
      </c>
      <c r="S208" s="141">
        <v>0</v>
      </c>
      <c r="T208" s="142">
        <f>S208*H208</f>
        <v>0</v>
      </c>
      <c r="AR208" s="143" t="s">
        <v>122</v>
      </c>
      <c r="AT208" s="143" t="s">
        <v>118</v>
      </c>
      <c r="AU208" s="143" t="s">
        <v>81</v>
      </c>
      <c r="AY208" s="15" t="s">
        <v>115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5" t="s">
        <v>77</v>
      </c>
      <c r="BK208" s="144">
        <f>ROUND(I208*H208,2)</f>
        <v>0</v>
      </c>
      <c r="BL208" s="15" t="s">
        <v>122</v>
      </c>
      <c r="BM208" s="143" t="s">
        <v>316</v>
      </c>
    </row>
    <row r="209" spans="2:65" s="12" customFormat="1" ht="11.25">
      <c r="B209" s="145"/>
      <c r="D209" s="146" t="s">
        <v>124</v>
      </c>
      <c r="E209" s="147" t="s">
        <v>1</v>
      </c>
      <c r="F209" s="148" t="s">
        <v>317</v>
      </c>
      <c r="H209" s="149">
        <v>19.574999999999999</v>
      </c>
      <c r="I209" s="150"/>
      <c r="L209" s="145"/>
      <c r="M209" s="151"/>
      <c r="T209" s="152"/>
      <c r="AT209" s="147" t="s">
        <v>124</v>
      </c>
      <c r="AU209" s="147" t="s">
        <v>81</v>
      </c>
      <c r="AV209" s="12" t="s">
        <v>81</v>
      </c>
      <c r="AW209" s="12" t="s">
        <v>29</v>
      </c>
      <c r="AX209" s="12" t="s">
        <v>77</v>
      </c>
      <c r="AY209" s="147" t="s">
        <v>115</v>
      </c>
    </row>
    <row r="210" spans="2:65" s="1" customFormat="1" ht="24.2" customHeight="1">
      <c r="B210" s="30"/>
      <c r="C210" s="131" t="s">
        <v>318</v>
      </c>
      <c r="D210" s="131" t="s">
        <v>118</v>
      </c>
      <c r="E210" s="132" t="s">
        <v>319</v>
      </c>
      <c r="F210" s="133" t="s">
        <v>320</v>
      </c>
      <c r="G210" s="134" t="s">
        <v>152</v>
      </c>
      <c r="H210" s="135">
        <v>31.5</v>
      </c>
      <c r="I210" s="136"/>
      <c r="J210" s="137">
        <f>ROUND(I210*H210,2)</f>
        <v>0</v>
      </c>
      <c r="K210" s="138"/>
      <c r="L210" s="30"/>
      <c r="M210" s="139" t="s">
        <v>1</v>
      </c>
      <c r="N210" s="140" t="s">
        <v>37</v>
      </c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AR210" s="143" t="s">
        <v>122</v>
      </c>
      <c r="AT210" s="143" t="s">
        <v>118</v>
      </c>
      <c r="AU210" s="143" t="s">
        <v>81</v>
      </c>
      <c r="AY210" s="15" t="s">
        <v>115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5" t="s">
        <v>77</v>
      </c>
      <c r="BK210" s="144">
        <f>ROUND(I210*H210,2)</f>
        <v>0</v>
      </c>
      <c r="BL210" s="15" t="s">
        <v>122</v>
      </c>
      <c r="BM210" s="143" t="s">
        <v>321</v>
      </c>
    </row>
    <row r="211" spans="2:65" s="12" customFormat="1" ht="11.25">
      <c r="B211" s="145"/>
      <c r="D211" s="146" t="s">
        <v>124</v>
      </c>
      <c r="E211" s="147" t="s">
        <v>1</v>
      </c>
      <c r="F211" s="148" t="s">
        <v>322</v>
      </c>
      <c r="H211" s="149">
        <v>19</v>
      </c>
      <c r="I211" s="150"/>
      <c r="L211" s="145"/>
      <c r="M211" s="151"/>
      <c r="T211" s="152"/>
      <c r="AT211" s="147" t="s">
        <v>124</v>
      </c>
      <c r="AU211" s="147" t="s">
        <v>81</v>
      </c>
      <c r="AV211" s="12" t="s">
        <v>81</v>
      </c>
      <c r="AW211" s="12" t="s">
        <v>29</v>
      </c>
      <c r="AX211" s="12" t="s">
        <v>72</v>
      </c>
      <c r="AY211" s="147" t="s">
        <v>115</v>
      </c>
    </row>
    <row r="212" spans="2:65" s="12" customFormat="1" ht="11.25">
      <c r="B212" s="145"/>
      <c r="D212" s="146" t="s">
        <v>124</v>
      </c>
      <c r="E212" s="147" t="s">
        <v>1</v>
      </c>
      <c r="F212" s="148" t="s">
        <v>323</v>
      </c>
      <c r="H212" s="149">
        <v>12.5</v>
      </c>
      <c r="I212" s="150"/>
      <c r="L212" s="145"/>
      <c r="M212" s="151"/>
      <c r="T212" s="152"/>
      <c r="AT212" s="147" t="s">
        <v>124</v>
      </c>
      <c r="AU212" s="147" t="s">
        <v>81</v>
      </c>
      <c r="AV212" s="12" t="s">
        <v>81</v>
      </c>
      <c r="AW212" s="12" t="s">
        <v>29</v>
      </c>
      <c r="AX212" s="12" t="s">
        <v>72</v>
      </c>
      <c r="AY212" s="147" t="s">
        <v>115</v>
      </c>
    </row>
    <row r="213" spans="2:65" s="13" customFormat="1" ht="11.25">
      <c r="B213" s="153"/>
      <c r="D213" s="146" t="s">
        <v>124</v>
      </c>
      <c r="E213" s="154" t="s">
        <v>1</v>
      </c>
      <c r="F213" s="155" t="s">
        <v>136</v>
      </c>
      <c r="H213" s="156">
        <v>31.5</v>
      </c>
      <c r="I213" s="157"/>
      <c r="L213" s="153"/>
      <c r="M213" s="158"/>
      <c r="T213" s="159"/>
      <c r="AT213" s="154" t="s">
        <v>124</v>
      </c>
      <c r="AU213" s="154" t="s">
        <v>81</v>
      </c>
      <c r="AV213" s="13" t="s">
        <v>122</v>
      </c>
      <c r="AW213" s="13" t="s">
        <v>29</v>
      </c>
      <c r="AX213" s="13" t="s">
        <v>77</v>
      </c>
      <c r="AY213" s="154" t="s">
        <v>115</v>
      </c>
    </row>
    <row r="214" spans="2:65" s="1" customFormat="1" ht="24.2" customHeight="1">
      <c r="B214" s="30"/>
      <c r="C214" s="131" t="s">
        <v>324</v>
      </c>
      <c r="D214" s="131" t="s">
        <v>118</v>
      </c>
      <c r="E214" s="132" t="s">
        <v>325</v>
      </c>
      <c r="F214" s="133" t="s">
        <v>326</v>
      </c>
      <c r="G214" s="134" t="s">
        <v>152</v>
      </c>
      <c r="H214" s="135">
        <v>31.5</v>
      </c>
      <c r="I214" s="136"/>
      <c r="J214" s="137">
        <f>ROUND(I214*H214,2)</f>
        <v>0</v>
      </c>
      <c r="K214" s="138"/>
      <c r="L214" s="30"/>
      <c r="M214" s="139" t="s">
        <v>1</v>
      </c>
      <c r="N214" s="140" t="s">
        <v>37</v>
      </c>
      <c r="P214" s="141">
        <f>O214*H214</f>
        <v>0</v>
      </c>
      <c r="Q214" s="141">
        <v>5.0000000000000002E-5</v>
      </c>
      <c r="R214" s="141">
        <f>Q214*H214</f>
        <v>1.575E-3</v>
      </c>
      <c r="S214" s="141">
        <v>0</v>
      </c>
      <c r="T214" s="142">
        <f>S214*H214</f>
        <v>0</v>
      </c>
      <c r="AR214" s="143" t="s">
        <v>122</v>
      </c>
      <c r="AT214" s="143" t="s">
        <v>118</v>
      </c>
      <c r="AU214" s="143" t="s">
        <v>81</v>
      </c>
      <c r="AY214" s="15" t="s">
        <v>115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5" t="s">
        <v>77</v>
      </c>
      <c r="BK214" s="144">
        <f>ROUND(I214*H214,2)</f>
        <v>0</v>
      </c>
      <c r="BL214" s="15" t="s">
        <v>122</v>
      </c>
      <c r="BM214" s="143" t="s">
        <v>327</v>
      </c>
    </row>
    <row r="215" spans="2:65" s="1" customFormat="1" ht="16.5" customHeight="1">
      <c r="B215" s="30"/>
      <c r="C215" s="131" t="s">
        <v>328</v>
      </c>
      <c r="D215" s="131" t="s">
        <v>118</v>
      </c>
      <c r="E215" s="132" t="s">
        <v>329</v>
      </c>
      <c r="F215" s="133" t="s">
        <v>330</v>
      </c>
      <c r="G215" s="134" t="s">
        <v>152</v>
      </c>
      <c r="H215" s="135">
        <v>31.5</v>
      </c>
      <c r="I215" s="136"/>
      <c r="J215" s="137">
        <f>ROUND(I215*H215,2)</f>
        <v>0</v>
      </c>
      <c r="K215" s="138"/>
      <c r="L215" s="30"/>
      <c r="M215" s="139" t="s">
        <v>1</v>
      </c>
      <c r="N215" s="140" t="s">
        <v>37</v>
      </c>
      <c r="P215" s="141">
        <f>O215*H215</f>
        <v>0</v>
      </c>
      <c r="Q215" s="141">
        <v>0</v>
      </c>
      <c r="R215" s="141">
        <f>Q215*H215</f>
        <v>0</v>
      </c>
      <c r="S215" s="141">
        <v>0</v>
      </c>
      <c r="T215" s="142">
        <f>S215*H215</f>
        <v>0</v>
      </c>
      <c r="AR215" s="143" t="s">
        <v>122</v>
      </c>
      <c r="AT215" s="143" t="s">
        <v>118</v>
      </c>
      <c r="AU215" s="143" t="s">
        <v>81</v>
      </c>
      <c r="AY215" s="15" t="s">
        <v>115</v>
      </c>
      <c r="BE215" s="144">
        <f>IF(N215="základní",J215,0)</f>
        <v>0</v>
      </c>
      <c r="BF215" s="144">
        <f>IF(N215="snížená",J215,0)</f>
        <v>0</v>
      </c>
      <c r="BG215" s="144">
        <f>IF(N215="zákl. přenesená",J215,0)</f>
        <v>0</v>
      </c>
      <c r="BH215" s="144">
        <f>IF(N215="sníž. přenesená",J215,0)</f>
        <v>0</v>
      </c>
      <c r="BI215" s="144">
        <f>IF(N215="nulová",J215,0)</f>
        <v>0</v>
      </c>
      <c r="BJ215" s="15" t="s">
        <v>77</v>
      </c>
      <c r="BK215" s="144">
        <f>ROUND(I215*H215,2)</f>
        <v>0</v>
      </c>
      <c r="BL215" s="15" t="s">
        <v>122</v>
      </c>
      <c r="BM215" s="143" t="s">
        <v>331</v>
      </c>
    </row>
    <row r="216" spans="2:65" s="1" customFormat="1" ht="33" customHeight="1">
      <c r="B216" s="30"/>
      <c r="C216" s="131" t="s">
        <v>332</v>
      </c>
      <c r="D216" s="131" t="s">
        <v>118</v>
      </c>
      <c r="E216" s="132" t="s">
        <v>333</v>
      </c>
      <c r="F216" s="133" t="s">
        <v>334</v>
      </c>
      <c r="G216" s="134" t="s">
        <v>252</v>
      </c>
      <c r="H216" s="135">
        <v>17</v>
      </c>
      <c r="I216" s="136"/>
      <c r="J216" s="137">
        <f>ROUND(I216*H216,2)</f>
        <v>0</v>
      </c>
      <c r="K216" s="138"/>
      <c r="L216" s="30"/>
      <c r="M216" s="139" t="s">
        <v>1</v>
      </c>
      <c r="N216" s="140" t="s">
        <v>37</v>
      </c>
      <c r="P216" s="141">
        <f>O216*H216</f>
        <v>0</v>
      </c>
      <c r="Q216" s="141">
        <v>1.6167899999999999</v>
      </c>
      <c r="R216" s="141">
        <f>Q216*H216</f>
        <v>27.485430000000001</v>
      </c>
      <c r="S216" s="141">
        <v>0</v>
      </c>
      <c r="T216" s="142">
        <f>S216*H216</f>
        <v>0</v>
      </c>
      <c r="AR216" s="143" t="s">
        <v>122</v>
      </c>
      <c r="AT216" s="143" t="s">
        <v>118</v>
      </c>
      <c r="AU216" s="143" t="s">
        <v>81</v>
      </c>
      <c r="AY216" s="15" t="s">
        <v>115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5" t="s">
        <v>77</v>
      </c>
      <c r="BK216" s="144">
        <f>ROUND(I216*H216,2)</f>
        <v>0</v>
      </c>
      <c r="BL216" s="15" t="s">
        <v>122</v>
      </c>
      <c r="BM216" s="143" t="s">
        <v>335</v>
      </c>
    </row>
    <row r="217" spans="2:65" s="12" customFormat="1" ht="11.25">
      <c r="B217" s="145"/>
      <c r="D217" s="146" t="s">
        <v>124</v>
      </c>
      <c r="E217" s="147" t="s">
        <v>1</v>
      </c>
      <c r="F217" s="148" t="s">
        <v>336</v>
      </c>
      <c r="H217" s="149">
        <v>17</v>
      </c>
      <c r="I217" s="150"/>
      <c r="L217" s="145"/>
      <c r="M217" s="151"/>
      <c r="T217" s="152"/>
      <c r="AT217" s="147" t="s">
        <v>124</v>
      </c>
      <c r="AU217" s="147" t="s">
        <v>81</v>
      </c>
      <c r="AV217" s="12" t="s">
        <v>81</v>
      </c>
      <c r="AW217" s="12" t="s">
        <v>29</v>
      </c>
      <c r="AX217" s="12" t="s">
        <v>77</v>
      </c>
      <c r="AY217" s="147" t="s">
        <v>115</v>
      </c>
    </row>
    <row r="218" spans="2:65" s="1" customFormat="1" ht="33" customHeight="1">
      <c r="B218" s="30"/>
      <c r="C218" s="131" t="s">
        <v>337</v>
      </c>
      <c r="D218" s="131" t="s">
        <v>118</v>
      </c>
      <c r="E218" s="132" t="s">
        <v>338</v>
      </c>
      <c r="F218" s="133" t="s">
        <v>339</v>
      </c>
      <c r="G218" s="134" t="s">
        <v>121</v>
      </c>
      <c r="H218" s="135">
        <v>1255</v>
      </c>
      <c r="I218" s="136"/>
      <c r="J218" s="137">
        <f>ROUND(I218*H218,2)</f>
        <v>0</v>
      </c>
      <c r="K218" s="138"/>
      <c r="L218" s="30"/>
      <c r="M218" s="139" t="s">
        <v>1</v>
      </c>
      <c r="N218" s="140" t="s">
        <v>37</v>
      </c>
      <c r="P218" s="141">
        <f>O218*H218</f>
        <v>0</v>
      </c>
      <c r="Q218" s="141">
        <v>0</v>
      </c>
      <c r="R218" s="141">
        <f>Q218*H218</f>
        <v>0</v>
      </c>
      <c r="S218" s="141">
        <v>0.02</v>
      </c>
      <c r="T218" s="142">
        <f>S218*H218</f>
        <v>25.1</v>
      </c>
      <c r="AR218" s="143" t="s">
        <v>122</v>
      </c>
      <c r="AT218" s="143" t="s">
        <v>118</v>
      </c>
      <c r="AU218" s="143" t="s">
        <v>81</v>
      </c>
      <c r="AY218" s="15" t="s">
        <v>115</v>
      </c>
      <c r="BE218" s="144">
        <f>IF(N218="základní",J218,0)</f>
        <v>0</v>
      </c>
      <c r="BF218" s="144">
        <f>IF(N218="snížená",J218,0)</f>
        <v>0</v>
      </c>
      <c r="BG218" s="144">
        <f>IF(N218="zákl. přenesená",J218,0)</f>
        <v>0</v>
      </c>
      <c r="BH218" s="144">
        <f>IF(N218="sníž. přenesená",J218,0)</f>
        <v>0</v>
      </c>
      <c r="BI218" s="144">
        <f>IF(N218="nulová",J218,0)</f>
        <v>0</v>
      </c>
      <c r="BJ218" s="15" t="s">
        <v>77</v>
      </c>
      <c r="BK218" s="144">
        <f>ROUND(I218*H218,2)</f>
        <v>0</v>
      </c>
      <c r="BL218" s="15" t="s">
        <v>122</v>
      </c>
      <c r="BM218" s="143" t="s">
        <v>340</v>
      </c>
    </row>
    <row r="219" spans="2:65" s="12" customFormat="1" ht="11.25">
      <c r="B219" s="145"/>
      <c r="D219" s="146" t="s">
        <v>124</v>
      </c>
      <c r="E219" s="147" t="s">
        <v>1</v>
      </c>
      <c r="F219" s="148" t="s">
        <v>341</v>
      </c>
      <c r="H219" s="149">
        <v>1255</v>
      </c>
      <c r="I219" s="150"/>
      <c r="L219" s="145"/>
      <c r="M219" s="151"/>
      <c r="T219" s="152"/>
      <c r="AT219" s="147" t="s">
        <v>124</v>
      </c>
      <c r="AU219" s="147" t="s">
        <v>81</v>
      </c>
      <c r="AV219" s="12" t="s">
        <v>81</v>
      </c>
      <c r="AW219" s="12" t="s">
        <v>29</v>
      </c>
      <c r="AX219" s="12" t="s">
        <v>77</v>
      </c>
      <c r="AY219" s="147" t="s">
        <v>115</v>
      </c>
    </row>
    <row r="220" spans="2:65" s="11" customFormat="1" ht="22.9" customHeight="1">
      <c r="B220" s="119"/>
      <c r="D220" s="120" t="s">
        <v>71</v>
      </c>
      <c r="E220" s="129" t="s">
        <v>342</v>
      </c>
      <c r="F220" s="129" t="s">
        <v>343</v>
      </c>
      <c r="I220" s="122"/>
      <c r="J220" s="130">
        <f>BK220</f>
        <v>0</v>
      </c>
      <c r="L220" s="119"/>
      <c r="M220" s="124"/>
      <c r="P220" s="125">
        <f>SUM(P221:P229)</f>
        <v>0</v>
      </c>
      <c r="R220" s="125">
        <f>SUM(R221:R229)</f>
        <v>0</v>
      </c>
      <c r="T220" s="126">
        <f>SUM(T221:T229)</f>
        <v>0</v>
      </c>
      <c r="AR220" s="120" t="s">
        <v>77</v>
      </c>
      <c r="AT220" s="127" t="s">
        <v>71</v>
      </c>
      <c r="AU220" s="127" t="s">
        <v>77</v>
      </c>
      <c r="AY220" s="120" t="s">
        <v>115</v>
      </c>
      <c r="BK220" s="128">
        <f>SUM(BK221:BK229)</f>
        <v>0</v>
      </c>
    </row>
    <row r="221" spans="2:65" s="1" customFormat="1" ht="21.75" customHeight="1">
      <c r="B221" s="30"/>
      <c r="C221" s="131" t="s">
        <v>344</v>
      </c>
      <c r="D221" s="131" t="s">
        <v>118</v>
      </c>
      <c r="E221" s="132" t="s">
        <v>345</v>
      </c>
      <c r="F221" s="133" t="s">
        <v>346</v>
      </c>
      <c r="G221" s="134" t="s">
        <v>189</v>
      </c>
      <c r="H221" s="135">
        <v>418.23500000000001</v>
      </c>
      <c r="I221" s="136"/>
      <c r="J221" s="137">
        <f>ROUND(I221*H221,2)</f>
        <v>0</v>
      </c>
      <c r="K221" s="138"/>
      <c r="L221" s="30"/>
      <c r="M221" s="139" t="s">
        <v>1</v>
      </c>
      <c r="N221" s="140" t="s">
        <v>37</v>
      </c>
      <c r="P221" s="141">
        <f>O221*H221</f>
        <v>0</v>
      </c>
      <c r="Q221" s="141">
        <v>0</v>
      </c>
      <c r="R221" s="141">
        <f>Q221*H221</f>
        <v>0</v>
      </c>
      <c r="S221" s="141">
        <v>0</v>
      </c>
      <c r="T221" s="142">
        <f>S221*H221</f>
        <v>0</v>
      </c>
      <c r="AR221" s="143" t="s">
        <v>122</v>
      </c>
      <c r="AT221" s="143" t="s">
        <v>118</v>
      </c>
      <c r="AU221" s="143" t="s">
        <v>81</v>
      </c>
      <c r="AY221" s="15" t="s">
        <v>115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5" t="s">
        <v>77</v>
      </c>
      <c r="BK221" s="144">
        <f>ROUND(I221*H221,2)</f>
        <v>0</v>
      </c>
      <c r="BL221" s="15" t="s">
        <v>122</v>
      </c>
      <c r="BM221" s="143" t="s">
        <v>347</v>
      </c>
    </row>
    <row r="222" spans="2:65" s="1" customFormat="1" ht="24.2" customHeight="1">
      <c r="B222" s="30"/>
      <c r="C222" s="131" t="s">
        <v>348</v>
      </c>
      <c r="D222" s="131" t="s">
        <v>118</v>
      </c>
      <c r="E222" s="132" t="s">
        <v>349</v>
      </c>
      <c r="F222" s="133" t="s">
        <v>350</v>
      </c>
      <c r="G222" s="134" t="s">
        <v>189</v>
      </c>
      <c r="H222" s="135">
        <v>3415.85</v>
      </c>
      <c r="I222" s="136"/>
      <c r="J222" s="137">
        <f>ROUND(I222*H222,2)</f>
        <v>0</v>
      </c>
      <c r="K222" s="138"/>
      <c r="L222" s="30"/>
      <c r="M222" s="139" t="s">
        <v>1</v>
      </c>
      <c r="N222" s="140" t="s">
        <v>37</v>
      </c>
      <c r="P222" s="141">
        <f>O222*H222</f>
        <v>0</v>
      </c>
      <c r="Q222" s="141">
        <v>0</v>
      </c>
      <c r="R222" s="141">
        <f>Q222*H222</f>
        <v>0</v>
      </c>
      <c r="S222" s="141">
        <v>0</v>
      </c>
      <c r="T222" s="142">
        <f>S222*H222</f>
        <v>0</v>
      </c>
      <c r="AR222" s="143" t="s">
        <v>122</v>
      </c>
      <c r="AT222" s="143" t="s">
        <v>118</v>
      </c>
      <c r="AU222" s="143" t="s">
        <v>81</v>
      </c>
      <c r="AY222" s="15" t="s">
        <v>115</v>
      </c>
      <c r="BE222" s="144">
        <f>IF(N222="základní",J222,0)</f>
        <v>0</v>
      </c>
      <c r="BF222" s="144">
        <f>IF(N222="snížená",J222,0)</f>
        <v>0</v>
      </c>
      <c r="BG222" s="144">
        <f>IF(N222="zákl. přenesená",J222,0)</f>
        <v>0</v>
      </c>
      <c r="BH222" s="144">
        <f>IF(N222="sníž. přenesená",J222,0)</f>
        <v>0</v>
      </c>
      <c r="BI222" s="144">
        <f>IF(N222="nulová",J222,0)</f>
        <v>0</v>
      </c>
      <c r="BJ222" s="15" t="s">
        <v>77</v>
      </c>
      <c r="BK222" s="144">
        <f>ROUND(I222*H222,2)</f>
        <v>0</v>
      </c>
      <c r="BL222" s="15" t="s">
        <v>122</v>
      </c>
      <c r="BM222" s="143" t="s">
        <v>351</v>
      </c>
    </row>
    <row r="223" spans="2:65" s="12" customFormat="1" ht="11.25">
      <c r="B223" s="145"/>
      <c r="D223" s="146" t="s">
        <v>124</v>
      </c>
      <c r="E223" s="147" t="s">
        <v>1</v>
      </c>
      <c r="F223" s="148" t="s">
        <v>352</v>
      </c>
      <c r="H223" s="149">
        <v>1136.6600000000001</v>
      </c>
      <c r="I223" s="150"/>
      <c r="L223" s="145"/>
      <c r="M223" s="151"/>
      <c r="T223" s="152"/>
      <c r="AT223" s="147" t="s">
        <v>124</v>
      </c>
      <c r="AU223" s="147" t="s">
        <v>81</v>
      </c>
      <c r="AV223" s="12" t="s">
        <v>81</v>
      </c>
      <c r="AW223" s="12" t="s">
        <v>29</v>
      </c>
      <c r="AX223" s="12" t="s">
        <v>72</v>
      </c>
      <c r="AY223" s="147" t="s">
        <v>115</v>
      </c>
    </row>
    <row r="224" spans="2:65" s="12" customFormat="1" ht="11.25">
      <c r="B224" s="145"/>
      <c r="D224" s="146" t="s">
        <v>124</v>
      </c>
      <c r="E224" s="147" t="s">
        <v>1</v>
      </c>
      <c r="F224" s="148" t="s">
        <v>353</v>
      </c>
      <c r="H224" s="149">
        <v>2279.19</v>
      </c>
      <c r="I224" s="150"/>
      <c r="L224" s="145"/>
      <c r="M224" s="151"/>
      <c r="T224" s="152"/>
      <c r="AT224" s="147" t="s">
        <v>124</v>
      </c>
      <c r="AU224" s="147" t="s">
        <v>81</v>
      </c>
      <c r="AV224" s="12" t="s">
        <v>81</v>
      </c>
      <c r="AW224" s="12" t="s">
        <v>29</v>
      </c>
      <c r="AX224" s="12" t="s">
        <v>72</v>
      </c>
      <c r="AY224" s="147" t="s">
        <v>115</v>
      </c>
    </row>
    <row r="225" spans="2:65" s="13" customFormat="1" ht="11.25">
      <c r="B225" s="153"/>
      <c r="D225" s="146" t="s">
        <v>124</v>
      </c>
      <c r="E225" s="154" t="s">
        <v>1</v>
      </c>
      <c r="F225" s="155" t="s">
        <v>136</v>
      </c>
      <c r="H225" s="156">
        <v>3415.8500000000004</v>
      </c>
      <c r="I225" s="157"/>
      <c r="L225" s="153"/>
      <c r="M225" s="158"/>
      <c r="T225" s="159"/>
      <c r="AT225" s="154" t="s">
        <v>124</v>
      </c>
      <c r="AU225" s="154" t="s">
        <v>81</v>
      </c>
      <c r="AV225" s="13" t="s">
        <v>122</v>
      </c>
      <c r="AW225" s="13" t="s">
        <v>29</v>
      </c>
      <c r="AX225" s="13" t="s">
        <v>77</v>
      </c>
      <c r="AY225" s="154" t="s">
        <v>115</v>
      </c>
    </row>
    <row r="226" spans="2:65" s="1" customFormat="1" ht="24.2" customHeight="1">
      <c r="B226" s="30"/>
      <c r="C226" s="131" t="s">
        <v>354</v>
      </c>
      <c r="D226" s="131" t="s">
        <v>118</v>
      </c>
      <c r="E226" s="132" t="s">
        <v>355</v>
      </c>
      <c r="F226" s="133" t="s">
        <v>356</v>
      </c>
      <c r="G226" s="134" t="s">
        <v>189</v>
      </c>
      <c r="H226" s="135">
        <v>284.16500000000002</v>
      </c>
      <c r="I226" s="136"/>
      <c r="J226" s="137">
        <f>ROUND(I226*H226,2)</f>
        <v>0</v>
      </c>
      <c r="K226" s="138"/>
      <c r="L226" s="30"/>
      <c r="M226" s="139" t="s">
        <v>1</v>
      </c>
      <c r="N226" s="140" t="s">
        <v>37</v>
      </c>
      <c r="P226" s="141">
        <f>O226*H226</f>
        <v>0</v>
      </c>
      <c r="Q226" s="141">
        <v>0</v>
      </c>
      <c r="R226" s="141">
        <f>Q226*H226</f>
        <v>0</v>
      </c>
      <c r="S226" s="141">
        <v>0</v>
      </c>
      <c r="T226" s="142">
        <f>S226*H226</f>
        <v>0</v>
      </c>
      <c r="AR226" s="143" t="s">
        <v>122</v>
      </c>
      <c r="AT226" s="143" t="s">
        <v>118</v>
      </c>
      <c r="AU226" s="143" t="s">
        <v>81</v>
      </c>
      <c r="AY226" s="15" t="s">
        <v>115</v>
      </c>
      <c r="BE226" s="144">
        <f>IF(N226="základní",J226,0)</f>
        <v>0</v>
      </c>
      <c r="BF226" s="144">
        <f>IF(N226="snížená",J226,0)</f>
        <v>0</v>
      </c>
      <c r="BG226" s="144">
        <f>IF(N226="zákl. přenesená",J226,0)</f>
        <v>0</v>
      </c>
      <c r="BH226" s="144">
        <f>IF(N226="sníž. přenesená",J226,0)</f>
        <v>0</v>
      </c>
      <c r="BI226" s="144">
        <f>IF(N226="nulová",J226,0)</f>
        <v>0</v>
      </c>
      <c r="BJ226" s="15" t="s">
        <v>77</v>
      </c>
      <c r="BK226" s="144">
        <f>ROUND(I226*H226,2)</f>
        <v>0</v>
      </c>
      <c r="BL226" s="15" t="s">
        <v>122</v>
      </c>
      <c r="BM226" s="143" t="s">
        <v>357</v>
      </c>
    </row>
    <row r="227" spans="2:65" s="1" customFormat="1" ht="44.25" customHeight="1">
      <c r="B227" s="30"/>
      <c r="C227" s="131" t="s">
        <v>358</v>
      </c>
      <c r="D227" s="131" t="s">
        <v>118</v>
      </c>
      <c r="E227" s="132" t="s">
        <v>359</v>
      </c>
      <c r="F227" s="133" t="s">
        <v>360</v>
      </c>
      <c r="G227" s="134" t="s">
        <v>189</v>
      </c>
      <c r="H227" s="135">
        <v>129.78</v>
      </c>
      <c r="I227" s="136"/>
      <c r="J227" s="137">
        <f>ROUND(I227*H227,2)</f>
        <v>0</v>
      </c>
      <c r="K227" s="138"/>
      <c r="L227" s="30"/>
      <c r="M227" s="139" t="s">
        <v>1</v>
      </c>
      <c r="N227" s="140" t="s">
        <v>37</v>
      </c>
      <c r="P227" s="141">
        <f>O227*H227</f>
        <v>0</v>
      </c>
      <c r="Q227" s="141">
        <v>0</v>
      </c>
      <c r="R227" s="141">
        <f>Q227*H227</f>
        <v>0</v>
      </c>
      <c r="S227" s="141">
        <v>0</v>
      </c>
      <c r="T227" s="142">
        <f>S227*H227</f>
        <v>0</v>
      </c>
      <c r="AR227" s="143" t="s">
        <v>122</v>
      </c>
      <c r="AT227" s="143" t="s">
        <v>118</v>
      </c>
      <c r="AU227" s="143" t="s">
        <v>81</v>
      </c>
      <c r="AY227" s="15" t="s">
        <v>115</v>
      </c>
      <c r="BE227" s="144">
        <f>IF(N227="základní",J227,0)</f>
        <v>0</v>
      </c>
      <c r="BF227" s="144">
        <f>IF(N227="snížená",J227,0)</f>
        <v>0</v>
      </c>
      <c r="BG227" s="144">
        <f>IF(N227="zákl. přenesená",J227,0)</f>
        <v>0</v>
      </c>
      <c r="BH227" s="144">
        <f>IF(N227="sníž. přenesená",J227,0)</f>
        <v>0</v>
      </c>
      <c r="BI227" s="144">
        <f>IF(N227="nulová",J227,0)</f>
        <v>0</v>
      </c>
      <c r="BJ227" s="15" t="s">
        <v>77</v>
      </c>
      <c r="BK227" s="144">
        <f>ROUND(I227*H227,2)</f>
        <v>0</v>
      </c>
      <c r="BL227" s="15" t="s">
        <v>122</v>
      </c>
      <c r="BM227" s="143" t="s">
        <v>361</v>
      </c>
    </row>
    <row r="228" spans="2:65" s="12" customFormat="1" ht="11.25">
      <c r="B228" s="145"/>
      <c r="D228" s="146" t="s">
        <v>124</v>
      </c>
      <c r="E228" s="147" t="s">
        <v>1</v>
      </c>
      <c r="F228" s="148" t="s">
        <v>362</v>
      </c>
      <c r="H228" s="149">
        <v>129.78</v>
      </c>
      <c r="I228" s="150"/>
      <c r="L228" s="145"/>
      <c r="M228" s="151"/>
      <c r="T228" s="152"/>
      <c r="AT228" s="147" t="s">
        <v>124</v>
      </c>
      <c r="AU228" s="147" t="s">
        <v>81</v>
      </c>
      <c r="AV228" s="12" t="s">
        <v>81</v>
      </c>
      <c r="AW228" s="12" t="s">
        <v>29</v>
      </c>
      <c r="AX228" s="12" t="s">
        <v>77</v>
      </c>
      <c r="AY228" s="147" t="s">
        <v>115</v>
      </c>
    </row>
    <row r="229" spans="2:65" s="1" customFormat="1" ht="44.25" customHeight="1">
      <c r="B229" s="30"/>
      <c r="C229" s="131" t="s">
        <v>363</v>
      </c>
      <c r="D229" s="131" t="s">
        <v>118</v>
      </c>
      <c r="E229" s="132" t="s">
        <v>364</v>
      </c>
      <c r="F229" s="133" t="s">
        <v>365</v>
      </c>
      <c r="G229" s="134" t="s">
        <v>189</v>
      </c>
      <c r="H229" s="135">
        <v>4.29</v>
      </c>
      <c r="I229" s="136"/>
      <c r="J229" s="137">
        <f>ROUND(I229*H229,2)</f>
        <v>0</v>
      </c>
      <c r="K229" s="138"/>
      <c r="L229" s="30"/>
      <c r="M229" s="139" t="s">
        <v>1</v>
      </c>
      <c r="N229" s="140" t="s">
        <v>37</v>
      </c>
      <c r="P229" s="141">
        <f>O229*H229</f>
        <v>0</v>
      </c>
      <c r="Q229" s="141">
        <v>0</v>
      </c>
      <c r="R229" s="141">
        <f>Q229*H229</f>
        <v>0</v>
      </c>
      <c r="S229" s="141">
        <v>0</v>
      </c>
      <c r="T229" s="142">
        <f>S229*H229</f>
        <v>0</v>
      </c>
      <c r="AR229" s="143" t="s">
        <v>122</v>
      </c>
      <c r="AT229" s="143" t="s">
        <v>118</v>
      </c>
      <c r="AU229" s="143" t="s">
        <v>81</v>
      </c>
      <c r="AY229" s="15" t="s">
        <v>115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5" t="s">
        <v>77</v>
      </c>
      <c r="BK229" s="144">
        <f>ROUND(I229*H229,2)</f>
        <v>0</v>
      </c>
      <c r="BL229" s="15" t="s">
        <v>122</v>
      </c>
      <c r="BM229" s="143" t="s">
        <v>366</v>
      </c>
    </row>
    <row r="230" spans="2:65" s="11" customFormat="1" ht="22.9" customHeight="1">
      <c r="B230" s="119"/>
      <c r="D230" s="120" t="s">
        <v>71</v>
      </c>
      <c r="E230" s="129" t="s">
        <v>367</v>
      </c>
      <c r="F230" s="129" t="s">
        <v>368</v>
      </c>
      <c r="I230" s="122"/>
      <c r="J230" s="130">
        <f>BK230</f>
        <v>0</v>
      </c>
      <c r="L230" s="119"/>
      <c r="M230" s="124"/>
      <c r="P230" s="125">
        <f>P231</f>
        <v>0</v>
      </c>
      <c r="R230" s="125">
        <f>R231</f>
        <v>0</v>
      </c>
      <c r="T230" s="126">
        <f>T231</f>
        <v>0</v>
      </c>
      <c r="AR230" s="120" t="s">
        <v>77</v>
      </c>
      <c r="AT230" s="127" t="s">
        <v>71</v>
      </c>
      <c r="AU230" s="127" t="s">
        <v>77</v>
      </c>
      <c r="AY230" s="120" t="s">
        <v>115</v>
      </c>
      <c r="BK230" s="128">
        <f>BK231</f>
        <v>0</v>
      </c>
    </row>
    <row r="231" spans="2:65" s="1" customFormat="1" ht="33" customHeight="1">
      <c r="B231" s="30"/>
      <c r="C231" s="131" t="s">
        <v>369</v>
      </c>
      <c r="D231" s="131" t="s">
        <v>118</v>
      </c>
      <c r="E231" s="132" t="s">
        <v>370</v>
      </c>
      <c r="F231" s="133" t="s">
        <v>371</v>
      </c>
      <c r="G231" s="134" t="s">
        <v>189</v>
      </c>
      <c r="H231" s="135">
        <v>200.15899999999999</v>
      </c>
      <c r="I231" s="136"/>
      <c r="J231" s="137">
        <f>ROUND(I231*H231,2)</f>
        <v>0</v>
      </c>
      <c r="K231" s="138"/>
      <c r="L231" s="30"/>
      <c r="M231" s="139" t="s">
        <v>1</v>
      </c>
      <c r="N231" s="140" t="s">
        <v>37</v>
      </c>
      <c r="P231" s="141">
        <f>O231*H231</f>
        <v>0</v>
      </c>
      <c r="Q231" s="141">
        <v>0</v>
      </c>
      <c r="R231" s="141">
        <f>Q231*H231</f>
        <v>0</v>
      </c>
      <c r="S231" s="141">
        <v>0</v>
      </c>
      <c r="T231" s="142">
        <f>S231*H231</f>
        <v>0</v>
      </c>
      <c r="AR231" s="143" t="s">
        <v>122</v>
      </c>
      <c r="AT231" s="143" t="s">
        <v>118</v>
      </c>
      <c r="AU231" s="143" t="s">
        <v>81</v>
      </c>
      <c r="AY231" s="15" t="s">
        <v>115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5" t="s">
        <v>77</v>
      </c>
      <c r="BK231" s="144">
        <f>ROUND(I231*H231,2)</f>
        <v>0</v>
      </c>
      <c r="BL231" s="15" t="s">
        <v>122</v>
      </c>
      <c r="BM231" s="143" t="s">
        <v>372</v>
      </c>
    </row>
    <row r="232" spans="2:65" s="11" customFormat="1" ht="25.9" customHeight="1">
      <c r="B232" s="119"/>
      <c r="D232" s="120" t="s">
        <v>71</v>
      </c>
      <c r="E232" s="121" t="s">
        <v>373</v>
      </c>
      <c r="F232" s="121" t="s">
        <v>374</v>
      </c>
      <c r="I232" s="122"/>
      <c r="J232" s="123">
        <f>BK232</f>
        <v>0</v>
      </c>
      <c r="L232" s="119"/>
      <c r="M232" s="124"/>
      <c r="P232" s="125">
        <f>SUM(P233:P235)</f>
        <v>0</v>
      </c>
      <c r="R232" s="125">
        <f>SUM(R233:R235)</f>
        <v>0</v>
      </c>
      <c r="T232" s="126">
        <f>SUM(T233:T235)</f>
        <v>0</v>
      </c>
      <c r="AR232" s="120" t="s">
        <v>137</v>
      </c>
      <c r="AT232" s="127" t="s">
        <v>71</v>
      </c>
      <c r="AU232" s="127" t="s">
        <v>72</v>
      </c>
      <c r="AY232" s="120" t="s">
        <v>115</v>
      </c>
      <c r="BK232" s="128">
        <f>SUM(BK233:BK235)</f>
        <v>0</v>
      </c>
    </row>
    <row r="233" spans="2:65" s="1" customFormat="1" ht="16.5" customHeight="1">
      <c r="B233" s="30"/>
      <c r="C233" s="131" t="s">
        <v>375</v>
      </c>
      <c r="D233" s="131" t="s">
        <v>118</v>
      </c>
      <c r="E233" s="132" t="s">
        <v>376</v>
      </c>
      <c r="F233" s="133" t="s">
        <v>377</v>
      </c>
      <c r="G233" s="134" t="s">
        <v>378</v>
      </c>
      <c r="H233" s="135">
        <v>1</v>
      </c>
      <c r="I233" s="136"/>
      <c r="J233" s="137">
        <f>ROUND(I233*H233,2)</f>
        <v>0</v>
      </c>
      <c r="K233" s="138"/>
      <c r="L233" s="30"/>
      <c r="M233" s="139" t="s">
        <v>1</v>
      </c>
      <c r="N233" s="140" t="s">
        <v>37</v>
      </c>
      <c r="P233" s="141">
        <f>O233*H233</f>
        <v>0</v>
      </c>
      <c r="Q233" s="141">
        <v>0</v>
      </c>
      <c r="R233" s="141">
        <f>Q233*H233</f>
        <v>0</v>
      </c>
      <c r="S233" s="141">
        <v>0</v>
      </c>
      <c r="T233" s="142">
        <f>S233*H233</f>
        <v>0</v>
      </c>
      <c r="AR233" s="143" t="s">
        <v>379</v>
      </c>
      <c r="AT233" s="143" t="s">
        <v>118</v>
      </c>
      <c r="AU233" s="143" t="s">
        <v>77</v>
      </c>
      <c r="AY233" s="15" t="s">
        <v>115</v>
      </c>
      <c r="BE233" s="144">
        <f>IF(N233="základní",J233,0)</f>
        <v>0</v>
      </c>
      <c r="BF233" s="144">
        <f>IF(N233="snížená",J233,0)</f>
        <v>0</v>
      </c>
      <c r="BG233" s="144">
        <f>IF(N233="zákl. přenesená",J233,0)</f>
        <v>0</v>
      </c>
      <c r="BH233" s="144">
        <f>IF(N233="sníž. přenesená",J233,0)</f>
        <v>0</v>
      </c>
      <c r="BI233" s="144">
        <f>IF(N233="nulová",J233,0)</f>
        <v>0</v>
      </c>
      <c r="BJ233" s="15" t="s">
        <v>77</v>
      </c>
      <c r="BK233" s="144">
        <f>ROUND(I233*H233,2)</f>
        <v>0</v>
      </c>
      <c r="BL233" s="15" t="s">
        <v>379</v>
      </c>
      <c r="BM233" s="143" t="s">
        <v>380</v>
      </c>
    </row>
    <row r="234" spans="2:65" s="1" customFormat="1" ht="24.2" customHeight="1">
      <c r="B234" s="30"/>
      <c r="C234" s="131" t="s">
        <v>381</v>
      </c>
      <c r="D234" s="131" t="s">
        <v>118</v>
      </c>
      <c r="E234" s="132" t="s">
        <v>382</v>
      </c>
      <c r="F234" s="133" t="s">
        <v>383</v>
      </c>
      <c r="G234" s="134" t="s">
        <v>378</v>
      </c>
      <c r="H234" s="135">
        <v>1</v>
      </c>
      <c r="I234" s="136"/>
      <c r="J234" s="137">
        <f>ROUND(I234*H234,2)</f>
        <v>0</v>
      </c>
      <c r="K234" s="138"/>
      <c r="L234" s="30"/>
      <c r="M234" s="139" t="s">
        <v>1</v>
      </c>
      <c r="N234" s="140" t="s">
        <v>37</v>
      </c>
      <c r="P234" s="141">
        <f>O234*H234</f>
        <v>0</v>
      </c>
      <c r="Q234" s="141">
        <v>0</v>
      </c>
      <c r="R234" s="141">
        <f>Q234*H234</f>
        <v>0</v>
      </c>
      <c r="S234" s="141">
        <v>0</v>
      </c>
      <c r="T234" s="142">
        <f>S234*H234</f>
        <v>0</v>
      </c>
      <c r="AR234" s="143" t="s">
        <v>379</v>
      </c>
      <c r="AT234" s="143" t="s">
        <v>118</v>
      </c>
      <c r="AU234" s="143" t="s">
        <v>77</v>
      </c>
      <c r="AY234" s="15" t="s">
        <v>115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5" t="s">
        <v>77</v>
      </c>
      <c r="BK234" s="144">
        <f>ROUND(I234*H234,2)</f>
        <v>0</v>
      </c>
      <c r="BL234" s="15" t="s">
        <v>379</v>
      </c>
      <c r="BM234" s="143" t="s">
        <v>384</v>
      </c>
    </row>
    <row r="235" spans="2:65" s="1" customFormat="1" ht="16.5" customHeight="1">
      <c r="B235" s="30"/>
      <c r="C235" s="131" t="s">
        <v>385</v>
      </c>
      <c r="D235" s="131" t="s">
        <v>118</v>
      </c>
      <c r="E235" s="132" t="s">
        <v>386</v>
      </c>
      <c r="F235" s="133" t="s">
        <v>387</v>
      </c>
      <c r="G235" s="134" t="s">
        <v>378</v>
      </c>
      <c r="H235" s="135">
        <v>1</v>
      </c>
      <c r="I235" s="136"/>
      <c r="J235" s="137">
        <f>ROUND(I235*H235,2)</f>
        <v>0</v>
      </c>
      <c r="K235" s="138"/>
      <c r="L235" s="30"/>
      <c r="M235" s="171" t="s">
        <v>1</v>
      </c>
      <c r="N235" s="172" t="s">
        <v>37</v>
      </c>
      <c r="O235" s="173"/>
      <c r="P235" s="174">
        <f>O235*H235</f>
        <v>0</v>
      </c>
      <c r="Q235" s="174">
        <v>0</v>
      </c>
      <c r="R235" s="174">
        <f>Q235*H235</f>
        <v>0</v>
      </c>
      <c r="S235" s="174">
        <v>0</v>
      </c>
      <c r="T235" s="175">
        <f>S235*H235</f>
        <v>0</v>
      </c>
      <c r="AR235" s="143" t="s">
        <v>379</v>
      </c>
      <c r="AT235" s="143" t="s">
        <v>118</v>
      </c>
      <c r="AU235" s="143" t="s">
        <v>77</v>
      </c>
      <c r="AY235" s="15" t="s">
        <v>115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5" t="s">
        <v>77</v>
      </c>
      <c r="BK235" s="144">
        <f>ROUND(I235*H235,2)</f>
        <v>0</v>
      </c>
      <c r="BL235" s="15" t="s">
        <v>379</v>
      </c>
      <c r="BM235" s="143" t="s">
        <v>388</v>
      </c>
    </row>
    <row r="236" spans="2:65" s="1" customFormat="1" ht="6.95" customHeight="1">
      <c r="B236" s="42"/>
      <c r="C236" s="43"/>
      <c r="D236" s="43"/>
      <c r="E236" s="43"/>
      <c r="F236" s="43"/>
      <c r="G236" s="43"/>
      <c r="H236" s="43"/>
      <c r="I236" s="43"/>
      <c r="J236" s="43"/>
      <c r="K236" s="43"/>
      <c r="L236" s="30"/>
    </row>
  </sheetData>
  <sheetProtection algorithmName="SHA-512" hashValue="rKeyJ178hhFvXw5l3pmFikCRkHNnw3AEbSECUZyQhnZ7Iaiany4yhHa8+3JqERrjGpZxEvsIBTswz5FdQiIeXg==" saltValue="nps+pKbtl7dK6vWWE4HQTnUeDCHAlCrrJYW+F5W3RC16gBxOxEBv66XRdKUyik2g/cWl8XuYKcO9v0Mnl0/VUQ==" spinCount="100000" sheet="1" objects="1" scenarios="1" formatColumns="0" formatRows="0" autoFilter="0"/>
  <autoFilter ref="C123:K235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2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AT2" s="15" t="s">
        <v>83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84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15</v>
      </c>
      <c r="L6" s="18"/>
    </row>
    <row r="7" spans="2:46" ht="16.5" customHeight="1">
      <c r="B7" s="18"/>
      <c r="E7" s="214" t="str">
        <f>'Rekapitulace stavby'!K6</f>
        <v>Benešov ul. Villaniho - obnova povrchu komunikace a chodníků</v>
      </c>
      <c r="F7" s="215"/>
      <c r="G7" s="215"/>
      <c r="H7" s="215"/>
      <c r="L7" s="18"/>
    </row>
    <row r="8" spans="2:46" s="1" customFormat="1" ht="12" customHeight="1">
      <c r="B8" s="30"/>
      <c r="D8" s="25" t="s">
        <v>85</v>
      </c>
      <c r="L8" s="30"/>
    </row>
    <row r="9" spans="2:46" s="1" customFormat="1" ht="16.5" customHeight="1">
      <c r="B9" s="30"/>
      <c r="E9" s="195" t="s">
        <v>389</v>
      </c>
      <c r="F9" s="216"/>
      <c r="G9" s="216"/>
      <c r="H9" s="216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17</v>
      </c>
      <c r="F11" s="23" t="s">
        <v>1</v>
      </c>
      <c r="I11" s="25" t="s">
        <v>18</v>
      </c>
      <c r="J11" s="23" t="s">
        <v>1</v>
      </c>
      <c r="L11" s="30"/>
    </row>
    <row r="12" spans="2:46" s="1" customFormat="1" ht="12" customHeight="1">
      <c r="B12" s="30"/>
      <c r="D12" s="25" t="s">
        <v>19</v>
      </c>
      <c r="F12" s="23" t="s">
        <v>20</v>
      </c>
      <c r="I12" s="25" t="s">
        <v>21</v>
      </c>
      <c r="J12" s="50" t="str">
        <f>'Rekapitulace stavby'!AN8</f>
        <v>8. 3. 2024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25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26</v>
      </c>
      <c r="I17" s="25" t="s">
        <v>24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7" t="str">
        <f>'Rekapitulace stavby'!E14</f>
        <v>Vyplň údaj</v>
      </c>
      <c r="F18" s="179"/>
      <c r="G18" s="179"/>
      <c r="H18" s="179"/>
      <c r="I18" s="25" t="s">
        <v>25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28</v>
      </c>
      <c r="I20" s="25" t="s">
        <v>24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25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30</v>
      </c>
      <c r="I23" s="25" t="s">
        <v>24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 xml:space="preserve"> </v>
      </c>
      <c r="I24" s="25" t="s">
        <v>25</v>
      </c>
      <c r="J24" s="23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31</v>
      </c>
      <c r="L26" s="30"/>
    </row>
    <row r="27" spans="2:12" s="7" customFormat="1" ht="16.5" customHeight="1">
      <c r="B27" s="87"/>
      <c r="E27" s="184" t="s">
        <v>1</v>
      </c>
      <c r="F27" s="184"/>
      <c r="G27" s="184"/>
      <c r="H27" s="184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32</v>
      </c>
      <c r="J30" s="64">
        <f>ROUND(J124,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34</v>
      </c>
      <c r="I32" s="33" t="s">
        <v>33</v>
      </c>
      <c r="J32" s="33" t="s">
        <v>35</v>
      </c>
      <c r="L32" s="30"/>
    </row>
    <row r="33" spans="2:12" s="1" customFormat="1" ht="14.45" customHeight="1">
      <c r="B33" s="30"/>
      <c r="D33" s="53" t="s">
        <v>36</v>
      </c>
      <c r="E33" s="25" t="s">
        <v>37</v>
      </c>
      <c r="F33" s="89">
        <f>ROUND((SUM(BE124:BE219)),  2)</f>
        <v>0</v>
      </c>
      <c r="I33" s="90">
        <v>0.21</v>
      </c>
      <c r="J33" s="89">
        <f>ROUND(((SUM(BE124:BE219))*I33),  2)</f>
        <v>0</v>
      </c>
      <c r="L33" s="30"/>
    </row>
    <row r="34" spans="2:12" s="1" customFormat="1" ht="14.45" customHeight="1">
      <c r="B34" s="30"/>
      <c r="E34" s="25" t="s">
        <v>38</v>
      </c>
      <c r="F34" s="89">
        <f>ROUND((SUM(BF124:BF219)),  2)</f>
        <v>0</v>
      </c>
      <c r="I34" s="90">
        <v>0.12</v>
      </c>
      <c r="J34" s="89">
        <f>ROUND(((SUM(BF124:BF219))*I34),  2)</f>
        <v>0</v>
      </c>
      <c r="L34" s="30"/>
    </row>
    <row r="35" spans="2:12" s="1" customFormat="1" ht="14.45" hidden="1" customHeight="1">
      <c r="B35" s="30"/>
      <c r="E35" s="25" t="s">
        <v>39</v>
      </c>
      <c r="F35" s="89">
        <f>ROUND((SUM(BG124:BG219)),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40</v>
      </c>
      <c r="F36" s="89">
        <f>ROUND((SUM(BH124:BH219)),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41</v>
      </c>
      <c r="F37" s="89">
        <f>ROUND((SUM(BI124:BI219)),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42</v>
      </c>
      <c r="E39" s="55"/>
      <c r="F39" s="55"/>
      <c r="G39" s="93" t="s">
        <v>43</v>
      </c>
      <c r="H39" s="94" t="s">
        <v>44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47</v>
      </c>
      <c r="E61" s="32"/>
      <c r="F61" s="97" t="s">
        <v>48</v>
      </c>
      <c r="G61" s="41" t="s">
        <v>47</v>
      </c>
      <c r="H61" s="32"/>
      <c r="I61" s="32"/>
      <c r="J61" s="98" t="s">
        <v>48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49</v>
      </c>
      <c r="E65" s="40"/>
      <c r="F65" s="40"/>
      <c r="G65" s="39" t="s">
        <v>50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47</v>
      </c>
      <c r="E76" s="32"/>
      <c r="F76" s="97" t="s">
        <v>48</v>
      </c>
      <c r="G76" s="41" t="s">
        <v>47</v>
      </c>
      <c r="H76" s="32"/>
      <c r="I76" s="32"/>
      <c r="J76" s="98" t="s">
        <v>48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87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15</v>
      </c>
      <c r="L84" s="30"/>
    </row>
    <row r="85" spans="2:47" s="1" customFormat="1" ht="16.5" hidden="1" customHeight="1">
      <c r="B85" s="30"/>
      <c r="E85" s="214" t="str">
        <f>E7</f>
        <v>Benešov ul. Villaniho - obnova povrchu komunikace a chodníků</v>
      </c>
      <c r="F85" s="215"/>
      <c r="G85" s="215"/>
      <c r="H85" s="215"/>
      <c r="L85" s="30"/>
    </row>
    <row r="86" spans="2:47" s="1" customFormat="1" ht="12" hidden="1" customHeight="1">
      <c r="B86" s="30"/>
      <c r="C86" s="25" t="s">
        <v>85</v>
      </c>
      <c r="L86" s="30"/>
    </row>
    <row r="87" spans="2:47" s="1" customFormat="1" ht="16.5" hidden="1" customHeight="1">
      <c r="B87" s="30"/>
      <c r="E87" s="195" t="str">
        <f>E9</f>
        <v>2 - chodníky</v>
      </c>
      <c r="F87" s="216"/>
      <c r="G87" s="216"/>
      <c r="H87" s="216"/>
      <c r="L87" s="30"/>
    </row>
    <row r="88" spans="2:47" s="1" customFormat="1" ht="6.95" hidden="1" customHeight="1">
      <c r="B88" s="30"/>
      <c r="L88" s="30"/>
    </row>
    <row r="89" spans="2:47" s="1" customFormat="1" ht="12" hidden="1" customHeight="1">
      <c r="B89" s="30"/>
      <c r="C89" s="25" t="s">
        <v>19</v>
      </c>
      <c r="F89" s="23" t="str">
        <f>F12</f>
        <v xml:space="preserve"> </v>
      </c>
      <c r="I89" s="25" t="s">
        <v>21</v>
      </c>
      <c r="J89" s="50" t="str">
        <f>IF(J12="","",J12)</f>
        <v>8. 3. 2024</v>
      </c>
      <c r="L89" s="30"/>
    </row>
    <row r="90" spans="2:47" s="1" customFormat="1" ht="6.95" hidden="1" customHeight="1">
      <c r="B90" s="30"/>
      <c r="L90" s="30"/>
    </row>
    <row r="91" spans="2:47" s="1" customFormat="1" ht="15.2" hidden="1" customHeight="1">
      <c r="B91" s="30"/>
      <c r="C91" s="25" t="s">
        <v>23</v>
      </c>
      <c r="F91" s="23" t="str">
        <f>E15</f>
        <v xml:space="preserve"> </v>
      </c>
      <c r="I91" s="25" t="s">
        <v>28</v>
      </c>
      <c r="J91" s="28" t="str">
        <f>E21</f>
        <v xml:space="preserve"> </v>
      </c>
      <c r="L91" s="30"/>
    </row>
    <row r="92" spans="2:47" s="1" customFormat="1" ht="15.2" hidden="1" customHeight="1">
      <c r="B92" s="30"/>
      <c r="C92" s="25" t="s">
        <v>26</v>
      </c>
      <c r="F92" s="23" t="str">
        <f>IF(E18="","",E18)</f>
        <v>Vyplň údaj</v>
      </c>
      <c r="I92" s="25" t="s">
        <v>30</v>
      </c>
      <c r="J92" s="28" t="str">
        <f>E24</f>
        <v xml:space="preserve"> 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99" t="s">
        <v>88</v>
      </c>
      <c r="D94" s="91"/>
      <c r="E94" s="91"/>
      <c r="F94" s="91"/>
      <c r="G94" s="91"/>
      <c r="H94" s="91"/>
      <c r="I94" s="91"/>
      <c r="J94" s="100" t="s">
        <v>89</v>
      </c>
      <c r="K94" s="91"/>
      <c r="L94" s="30"/>
    </row>
    <row r="95" spans="2:47" s="1" customFormat="1" ht="10.35" hidden="1" customHeight="1">
      <c r="B95" s="30"/>
      <c r="L95" s="30"/>
    </row>
    <row r="96" spans="2:47" s="1" customFormat="1" ht="22.9" hidden="1" customHeight="1">
      <c r="B96" s="30"/>
      <c r="C96" s="101" t="s">
        <v>90</v>
      </c>
      <c r="J96" s="64">
        <f>J124</f>
        <v>0</v>
      </c>
      <c r="L96" s="30"/>
      <c r="AU96" s="15" t="s">
        <v>91</v>
      </c>
    </row>
    <row r="97" spans="2:12" s="8" customFormat="1" ht="24.95" hidden="1" customHeight="1">
      <c r="B97" s="102"/>
      <c r="D97" s="103" t="s">
        <v>92</v>
      </c>
      <c r="E97" s="104"/>
      <c r="F97" s="104"/>
      <c r="G97" s="104"/>
      <c r="H97" s="104"/>
      <c r="I97" s="104"/>
      <c r="J97" s="105">
        <f>J125</f>
        <v>0</v>
      </c>
      <c r="L97" s="102"/>
    </row>
    <row r="98" spans="2:12" s="9" customFormat="1" ht="19.899999999999999" hidden="1" customHeight="1">
      <c r="B98" s="106"/>
      <c r="D98" s="107" t="s">
        <v>93</v>
      </c>
      <c r="E98" s="108"/>
      <c r="F98" s="108"/>
      <c r="G98" s="108"/>
      <c r="H98" s="108"/>
      <c r="I98" s="108"/>
      <c r="J98" s="109">
        <f>J126</f>
        <v>0</v>
      </c>
      <c r="L98" s="106"/>
    </row>
    <row r="99" spans="2:12" s="9" customFormat="1" ht="19.899999999999999" hidden="1" customHeight="1">
      <c r="B99" s="106"/>
      <c r="D99" s="107" t="s">
        <v>94</v>
      </c>
      <c r="E99" s="108"/>
      <c r="F99" s="108"/>
      <c r="G99" s="108"/>
      <c r="H99" s="108"/>
      <c r="I99" s="108"/>
      <c r="J99" s="109">
        <f>J166</f>
        <v>0</v>
      </c>
      <c r="L99" s="106"/>
    </row>
    <row r="100" spans="2:12" s="9" customFormat="1" ht="19.899999999999999" hidden="1" customHeight="1">
      <c r="B100" s="106"/>
      <c r="D100" s="107" t="s">
        <v>95</v>
      </c>
      <c r="E100" s="108"/>
      <c r="F100" s="108"/>
      <c r="G100" s="108"/>
      <c r="H100" s="108"/>
      <c r="I100" s="108"/>
      <c r="J100" s="109">
        <f>J192</f>
        <v>0</v>
      </c>
      <c r="L100" s="106"/>
    </row>
    <row r="101" spans="2:12" s="9" customFormat="1" ht="19.899999999999999" hidden="1" customHeight="1">
      <c r="B101" s="106"/>
      <c r="D101" s="107" t="s">
        <v>96</v>
      </c>
      <c r="E101" s="108"/>
      <c r="F101" s="108"/>
      <c r="G101" s="108"/>
      <c r="H101" s="108"/>
      <c r="I101" s="108"/>
      <c r="J101" s="109">
        <f>J195</f>
        <v>0</v>
      </c>
      <c r="L101" s="106"/>
    </row>
    <row r="102" spans="2:12" s="9" customFormat="1" ht="19.899999999999999" hidden="1" customHeight="1">
      <c r="B102" s="106"/>
      <c r="D102" s="107" t="s">
        <v>97</v>
      </c>
      <c r="E102" s="108"/>
      <c r="F102" s="108"/>
      <c r="G102" s="108"/>
      <c r="H102" s="108"/>
      <c r="I102" s="108"/>
      <c r="J102" s="109">
        <f>J207</f>
        <v>0</v>
      </c>
      <c r="L102" s="106"/>
    </row>
    <row r="103" spans="2:12" s="9" customFormat="1" ht="19.899999999999999" hidden="1" customHeight="1">
      <c r="B103" s="106"/>
      <c r="D103" s="107" t="s">
        <v>98</v>
      </c>
      <c r="E103" s="108"/>
      <c r="F103" s="108"/>
      <c r="G103" s="108"/>
      <c r="H103" s="108"/>
      <c r="I103" s="108"/>
      <c r="J103" s="109">
        <f>J214</f>
        <v>0</v>
      </c>
      <c r="L103" s="106"/>
    </row>
    <row r="104" spans="2:12" s="8" customFormat="1" ht="24.95" hidden="1" customHeight="1">
      <c r="B104" s="102"/>
      <c r="D104" s="103" t="s">
        <v>99</v>
      </c>
      <c r="E104" s="104"/>
      <c r="F104" s="104"/>
      <c r="G104" s="104"/>
      <c r="H104" s="104"/>
      <c r="I104" s="104"/>
      <c r="J104" s="105">
        <f>J216</f>
        <v>0</v>
      </c>
      <c r="L104" s="102"/>
    </row>
    <row r="105" spans="2:12" s="1" customFormat="1" ht="21.75" hidden="1" customHeight="1">
      <c r="B105" s="30"/>
      <c r="L105" s="30"/>
    </row>
    <row r="106" spans="2:12" s="1" customFormat="1" ht="6.95" hidden="1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30"/>
    </row>
    <row r="107" spans="2:12" ht="11.25" hidden="1"/>
    <row r="108" spans="2:12" ht="11.25" hidden="1"/>
    <row r="109" spans="2:12" ht="11.25" hidden="1"/>
    <row r="110" spans="2:12" s="1" customFormat="1" ht="6.95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0"/>
    </row>
    <row r="111" spans="2:12" s="1" customFormat="1" ht="24.95" customHeight="1">
      <c r="B111" s="30"/>
      <c r="C111" s="19" t="s">
        <v>100</v>
      </c>
      <c r="L111" s="30"/>
    </row>
    <row r="112" spans="2:12" s="1" customFormat="1" ht="6.95" customHeight="1">
      <c r="B112" s="30"/>
      <c r="L112" s="30"/>
    </row>
    <row r="113" spans="2:65" s="1" customFormat="1" ht="12" customHeight="1">
      <c r="B113" s="30"/>
      <c r="C113" s="25" t="s">
        <v>15</v>
      </c>
      <c r="L113" s="30"/>
    </row>
    <row r="114" spans="2:65" s="1" customFormat="1" ht="16.5" customHeight="1">
      <c r="B114" s="30"/>
      <c r="E114" s="214" t="str">
        <f>E7</f>
        <v>Benešov ul. Villaniho - obnova povrchu komunikace a chodníků</v>
      </c>
      <c r="F114" s="215"/>
      <c r="G114" s="215"/>
      <c r="H114" s="215"/>
      <c r="L114" s="30"/>
    </row>
    <row r="115" spans="2:65" s="1" customFormat="1" ht="12" customHeight="1">
      <c r="B115" s="30"/>
      <c r="C115" s="25" t="s">
        <v>85</v>
      </c>
      <c r="L115" s="30"/>
    </row>
    <row r="116" spans="2:65" s="1" customFormat="1" ht="16.5" customHeight="1">
      <c r="B116" s="30"/>
      <c r="E116" s="195" t="str">
        <f>E9</f>
        <v>2 - chodníky</v>
      </c>
      <c r="F116" s="216"/>
      <c r="G116" s="216"/>
      <c r="H116" s="216"/>
      <c r="L116" s="30"/>
    </row>
    <row r="117" spans="2:65" s="1" customFormat="1" ht="6.95" customHeight="1">
      <c r="B117" s="30"/>
      <c r="L117" s="30"/>
    </row>
    <row r="118" spans="2:65" s="1" customFormat="1" ht="12" customHeight="1">
      <c r="B118" s="30"/>
      <c r="C118" s="25" t="s">
        <v>19</v>
      </c>
      <c r="F118" s="23" t="str">
        <f>F12</f>
        <v xml:space="preserve"> </v>
      </c>
      <c r="I118" s="25" t="s">
        <v>21</v>
      </c>
      <c r="J118" s="50" t="str">
        <f>IF(J12="","",J12)</f>
        <v>8. 3. 2024</v>
      </c>
      <c r="L118" s="30"/>
    </row>
    <row r="119" spans="2:65" s="1" customFormat="1" ht="6.95" customHeight="1">
      <c r="B119" s="30"/>
      <c r="L119" s="30"/>
    </row>
    <row r="120" spans="2:65" s="1" customFormat="1" ht="15.2" customHeight="1">
      <c r="B120" s="30"/>
      <c r="C120" s="25" t="s">
        <v>23</v>
      </c>
      <c r="F120" s="23" t="str">
        <f>E15</f>
        <v xml:space="preserve"> </v>
      </c>
      <c r="I120" s="25" t="s">
        <v>28</v>
      </c>
      <c r="J120" s="28" t="str">
        <f>E21</f>
        <v xml:space="preserve"> </v>
      </c>
      <c r="L120" s="30"/>
    </row>
    <row r="121" spans="2:65" s="1" customFormat="1" ht="15.2" customHeight="1">
      <c r="B121" s="30"/>
      <c r="C121" s="25" t="s">
        <v>26</v>
      </c>
      <c r="F121" s="23" t="str">
        <f>IF(E18="","",E18)</f>
        <v>Vyplň údaj</v>
      </c>
      <c r="I121" s="25" t="s">
        <v>30</v>
      </c>
      <c r="J121" s="28" t="str">
        <f>E24</f>
        <v xml:space="preserve"> </v>
      </c>
      <c r="L121" s="30"/>
    </row>
    <row r="122" spans="2:65" s="1" customFormat="1" ht="10.35" customHeight="1">
      <c r="B122" s="30"/>
      <c r="L122" s="30"/>
    </row>
    <row r="123" spans="2:65" s="10" customFormat="1" ht="29.25" customHeight="1">
      <c r="B123" s="110"/>
      <c r="C123" s="111" t="s">
        <v>101</v>
      </c>
      <c r="D123" s="112" t="s">
        <v>57</v>
      </c>
      <c r="E123" s="112" t="s">
        <v>53</v>
      </c>
      <c r="F123" s="112" t="s">
        <v>54</v>
      </c>
      <c r="G123" s="112" t="s">
        <v>102</v>
      </c>
      <c r="H123" s="112" t="s">
        <v>103</v>
      </c>
      <c r="I123" s="112" t="s">
        <v>104</v>
      </c>
      <c r="J123" s="113" t="s">
        <v>89</v>
      </c>
      <c r="K123" s="114" t="s">
        <v>105</v>
      </c>
      <c r="L123" s="110"/>
      <c r="M123" s="57" t="s">
        <v>1</v>
      </c>
      <c r="N123" s="58" t="s">
        <v>36</v>
      </c>
      <c r="O123" s="58" t="s">
        <v>106</v>
      </c>
      <c r="P123" s="58" t="s">
        <v>107</v>
      </c>
      <c r="Q123" s="58" t="s">
        <v>108</v>
      </c>
      <c r="R123" s="58" t="s">
        <v>109</v>
      </c>
      <c r="S123" s="58" t="s">
        <v>110</v>
      </c>
      <c r="T123" s="59" t="s">
        <v>111</v>
      </c>
    </row>
    <row r="124" spans="2:65" s="1" customFormat="1" ht="22.9" customHeight="1">
      <c r="B124" s="30"/>
      <c r="C124" s="62" t="s">
        <v>112</v>
      </c>
      <c r="J124" s="115">
        <f>BK124</f>
        <v>0</v>
      </c>
      <c r="L124" s="30"/>
      <c r="M124" s="60"/>
      <c r="N124" s="51"/>
      <c r="O124" s="51"/>
      <c r="P124" s="116">
        <f>P125+P216</f>
        <v>0</v>
      </c>
      <c r="Q124" s="51"/>
      <c r="R124" s="116">
        <f>R125+R216</f>
        <v>287.29112559999999</v>
      </c>
      <c r="S124" s="51"/>
      <c r="T124" s="117">
        <f>T125+T216</f>
        <v>334.64940000000001</v>
      </c>
      <c r="AT124" s="15" t="s">
        <v>71</v>
      </c>
      <c r="AU124" s="15" t="s">
        <v>91</v>
      </c>
      <c r="BK124" s="118">
        <f>BK125+BK216</f>
        <v>0</v>
      </c>
    </row>
    <row r="125" spans="2:65" s="11" customFormat="1" ht="25.9" customHeight="1">
      <c r="B125" s="119"/>
      <c r="D125" s="120" t="s">
        <v>71</v>
      </c>
      <c r="E125" s="121" t="s">
        <v>113</v>
      </c>
      <c r="F125" s="121" t="s">
        <v>114</v>
      </c>
      <c r="I125" s="122"/>
      <c r="J125" s="123">
        <f>BK125</f>
        <v>0</v>
      </c>
      <c r="L125" s="119"/>
      <c r="M125" s="124"/>
      <c r="P125" s="125">
        <f>P126+P166+P192+P195+P207+P214</f>
        <v>0</v>
      </c>
      <c r="R125" s="125">
        <f>R126+R166+R192+R195+R207+R214</f>
        <v>287.29112559999999</v>
      </c>
      <c r="T125" s="126">
        <f>T126+T166+T192+T195+T207+T214</f>
        <v>334.64940000000001</v>
      </c>
      <c r="AR125" s="120" t="s">
        <v>77</v>
      </c>
      <c r="AT125" s="127" t="s">
        <v>71</v>
      </c>
      <c r="AU125" s="127" t="s">
        <v>72</v>
      </c>
      <c r="AY125" s="120" t="s">
        <v>115</v>
      </c>
      <c r="BK125" s="128">
        <f>BK126+BK166+BK192+BK195+BK207+BK214</f>
        <v>0</v>
      </c>
    </row>
    <row r="126" spans="2:65" s="11" customFormat="1" ht="22.9" customHeight="1">
      <c r="B126" s="119"/>
      <c r="D126" s="120" t="s">
        <v>71</v>
      </c>
      <c r="E126" s="129" t="s">
        <v>77</v>
      </c>
      <c r="F126" s="129" t="s">
        <v>116</v>
      </c>
      <c r="I126" s="122"/>
      <c r="J126" s="130">
        <f>BK126</f>
        <v>0</v>
      </c>
      <c r="L126" s="119"/>
      <c r="M126" s="124"/>
      <c r="P126" s="125">
        <f>SUM(P127:P165)</f>
        <v>0</v>
      </c>
      <c r="R126" s="125">
        <f>SUM(R127:R165)</f>
        <v>0</v>
      </c>
      <c r="T126" s="126">
        <f>SUM(T127:T165)</f>
        <v>333.32940000000002</v>
      </c>
      <c r="AR126" s="120" t="s">
        <v>77</v>
      </c>
      <c r="AT126" s="127" t="s">
        <v>71</v>
      </c>
      <c r="AU126" s="127" t="s">
        <v>77</v>
      </c>
      <c r="AY126" s="120" t="s">
        <v>115</v>
      </c>
      <c r="BK126" s="128">
        <f>SUM(BK127:BK165)</f>
        <v>0</v>
      </c>
    </row>
    <row r="127" spans="2:65" s="1" customFormat="1" ht="24.2" customHeight="1">
      <c r="B127" s="30"/>
      <c r="C127" s="131" t="s">
        <v>77</v>
      </c>
      <c r="D127" s="131" t="s">
        <v>118</v>
      </c>
      <c r="E127" s="132" t="s">
        <v>119</v>
      </c>
      <c r="F127" s="133" t="s">
        <v>120</v>
      </c>
      <c r="G127" s="134" t="s">
        <v>121</v>
      </c>
      <c r="H127" s="135">
        <v>5</v>
      </c>
      <c r="I127" s="136"/>
      <c r="J127" s="137">
        <f>ROUND(I127*H127,2)</f>
        <v>0</v>
      </c>
      <c r="K127" s="138"/>
      <c r="L127" s="30"/>
      <c r="M127" s="139" t="s">
        <v>1</v>
      </c>
      <c r="N127" s="140" t="s">
        <v>37</v>
      </c>
      <c r="P127" s="141">
        <f>O127*H127</f>
        <v>0</v>
      </c>
      <c r="Q127" s="141">
        <v>0</v>
      </c>
      <c r="R127" s="141">
        <f>Q127*H127</f>
        <v>0</v>
      </c>
      <c r="S127" s="141">
        <v>0.29499999999999998</v>
      </c>
      <c r="T127" s="142">
        <f>S127*H127</f>
        <v>1.4749999999999999</v>
      </c>
      <c r="AR127" s="143" t="s">
        <v>122</v>
      </c>
      <c r="AT127" s="143" t="s">
        <v>118</v>
      </c>
      <c r="AU127" s="143" t="s">
        <v>81</v>
      </c>
      <c r="AY127" s="15" t="s">
        <v>115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5" t="s">
        <v>77</v>
      </c>
      <c r="BK127" s="144">
        <f>ROUND(I127*H127,2)</f>
        <v>0</v>
      </c>
      <c r="BL127" s="15" t="s">
        <v>122</v>
      </c>
      <c r="BM127" s="143" t="s">
        <v>390</v>
      </c>
    </row>
    <row r="128" spans="2:65" s="12" customFormat="1" ht="11.25">
      <c r="B128" s="145"/>
      <c r="D128" s="146" t="s">
        <v>124</v>
      </c>
      <c r="E128" s="147" t="s">
        <v>1</v>
      </c>
      <c r="F128" s="148" t="s">
        <v>391</v>
      </c>
      <c r="H128" s="149">
        <v>5</v>
      </c>
      <c r="I128" s="150"/>
      <c r="L128" s="145"/>
      <c r="M128" s="151"/>
      <c r="T128" s="152"/>
      <c r="AT128" s="147" t="s">
        <v>124</v>
      </c>
      <c r="AU128" s="147" t="s">
        <v>81</v>
      </c>
      <c r="AV128" s="12" t="s">
        <v>81</v>
      </c>
      <c r="AW128" s="12" t="s">
        <v>29</v>
      </c>
      <c r="AX128" s="12" t="s">
        <v>77</v>
      </c>
      <c r="AY128" s="147" t="s">
        <v>115</v>
      </c>
    </row>
    <row r="129" spans="2:65" s="1" customFormat="1" ht="24.2" customHeight="1">
      <c r="B129" s="30"/>
      <c r="C129" s="131" t="s">
        <v>81</v>
      </c>
      <c r="D129" s="131" t="s">
        <v>118</v>
      </c>
      <c r="E129" s="132" t="s">
        <v>392</v>
      </c>
      <c r="F129" s="133" t="s">
        <v>393</v>
      </c>
      <c r="G129" s="134" t="s">
        <v>121</v>
      </c>
      <c r="H129" s="135">
        <v>30.98</v>
      </c>
      <c r="I129" s="136"/>
      <c r="J129" s="137">
        <f>ROUND(I129*H129,2)</f>
        <v>0</v>
      </c>
      <c r="K129" s="138"/>
      <c r="L129" s="30"/>
      <c r="M129" s="139" t="s">
        <v>1</v>
      </c>
      <c r="N129" s="140" t="s">
        <v>37</v>
      </c>
      <c r="P129" s="141">
        <f>O129*H129</f>
        <v>0</v>
      </c>
      <c r="Q129" s="141">
        <v>0</v>
      </c>
      <c r="R129" s="141">
        <f>Q129*H129</f>
        <v>0</v>
      </c>
      <c r="S129" s="141">
        <v>0.44</v>
      </c>
      <c r="T129" s="142">
        <f>S129*H129</f>
        <v>13.6312</v>
      </c>
      <c r="AR129" s="143" t="s">
        <v>122</v>
      </c>
      <c r="AT129" s="143" t="s">
        <v>118</v>
      </c>
      <c r="AU129" s="143" t="s">
        <v>81</v>
      </c>
      <c r="AY129" s="15" t="s">
        <v>115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5" t="s">
        <v>77</v>
      </c>
      <c r="BK129" s="144">
        <f>ROUND(I129*H129,2)</f>
        <v>0</v>
      </c>
      <c r="BL129" s="15" t="s">
        <v>122</v>
      </c>
      <c r="BM129" s="143" t="s">
        <v>394</v>
      </c>
    </row>
    <row r="130" spans="2:65" s="12" customFormat="1" ht="11.25">
      <c r="B130" s="145"/>
      <c r="D130" s="146" t="s">
        <v>124</v>
      </c>
      <c r="E130" s="147" t="s">
        <v>1</v>
      </c>
      <c r="F130" s="148" t="s">
        <v>395</v>
      </c>
      <c r="H130" s="149">
        <v>30.98</v>
      </c>
      <c r="I130" s="150"/>
      <c r="L130" s="145"/>
      <c r="M130" s="151"/>
      <c r="T130" s="152"/>
      <c r="AT130" s="147" t="s">
        <v>124</v>
      </c>
      <c r="AU130" s="147" t="s">
        <v>81</v>
      </c>
      <c r="AV130" s="12" t="s">
        <v>81</v>
      </c>
      <c r="AW130" s="12" t="s">
        <v>29</v>
      </c>
      <c r="AX130" s="12" t="s">
        <v>77</v>
      </c>
      <c r="AY130" s="147" t="s">
        <v>115</v>
      </c>
    </row>
    <row r="131" spans="2:65" s="1" customFormat="1" ht="16.5" customHeight="1">
      <c r="B131" s="30"/>
      <c r="C131" s="131" t="s">
        <v>126</v>
      </c>
      <c r="D131" s="131" t="s">
        <v>118</v>
      </c>
      <c r="E131" s="132" t="s">
        <v>131</v>
      </c>
      <c r="F131" s="133" t="s">
        <v>132</v>
      </c>
      <c r="G131" s="134" t="s">
        <v>121</v>
      </c>
      <c r="H131" s="135">
        <v>68.209999999999994</v>
      </c>
      <c r="I131" s="136"/>
      <c r="J131" s="137">
        <f>ROUND(I131*H131,2)</f>
        <v>0</v>
      </c>
      <c r="K131" s="138"/>
      <c r="L131" s="30"/>
      <c r="M131" s="139" t="s">
        <v>1</v>
      </c>
      <c r="N131" s="140" t="s">
        <v>37</v>
      </c>
      <c r="P131" s="141">
        <f>O131*H131</f>
        <v>0</v>
      </c>
      <c r="Q131" s="141">
        <v>0</v>
      </c>
      <c r="R131" s="141">
        <f>Q131*H131</f>
        <v>0</v>
      </c>
      <c r="S131" s="141">
        <v>0.22</v>
      </c>
      <c r="T131" s="142">
        <f>S131*H131</f>
        <v>15.006199999999998</v>
      </c>
      <c r="AR131" s="143" t="s">
        <v>122</v>
      </c>
      <c r="AT131" s="143" t="s">
        <v>118</v>
      </c>
      <c r="AU131" s="143" t="s">
        <v>81</v>
      </c>
      <c r="AY131" s="15" t="s">
        <v>115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5" t="s">
        <v>77</v>
      </c>
      <c r="BK131" s="144">
        <f>ROUND(I131*H131,2)</f>
        <v>0</v>
      </c>
      <c r="BL131" s="15" t="s">
        <v>122</v>
      </c>
      <c r="BM131" s="143" t="s">
        <v>396</v>
      </c>
    </row>
    <row r="132" spans="2:65" s="12" customFormat="1" ht="11.25">
      <c r="B132" s="145"/>
      <c r="D132" s="146" t="s">
        <v>124</v>
      </c>
      <c r="E132" s="147" t="s">
        <v>1</v>
      </c>
      <c r="F132" s="148" t="s">
        <v>397</v>
      </c>
      <c r="H132" s="149">
        <v>4.25</v>
      </c>
      <c r="I132" s="150"/>
      <c r="L132" s="145"/>
      <c r="M132" s="151"/>
      <c r="T132" s="152"/>
      <c r="AT132" s="147" t="s">
        <v>124</v>
      </c>
      <c r="AU132" s="147" t="s">
        <v>81</v>
      </c>
      <c r="AV132" s="12" t="s">
        <v>81</v>
      </c>
      <c r="AW132" s="12" t="s">
        <v>29</v>
      </c>
      <c r="AX132" s="12" t="s">
        <v>72</v>
      </c>
      <c r="AY132" s="147" t="s">
        <v>115</v>
      </c>
    </row>
    <row r="133" spans="2:65" s="12" customFormat="1" ht="11.25">
      <c r="B133" s="145"/>
      <c r="D133" s="146" t="s">
        <v>124</v>
      </c>
      <c r="E133" s="147" t="s">
        <v>1</v>
      </c>
      <c r="F133" s="148" t="s">
        <v>398</v>
      </c>
      <c r="H133" s="149">
        <v>2</v>
      </c>
      <c r="I133" s="150"/>
      <c r="L133" s="145"/>
      <c r="M133" s="151"/>
      <c r="T133" s="152"/>
      <c r="AT133" s="147" t="s">
        <v>124</v>
      </c>
      <c r="AU133" s="147" t="s">
        <v>81</v>
      </c>
      <c r="AV133" s="12" t="s">
        <v>81</v>
      </c>
      <c r="AW133" s="12" t="s">
        <v>29</v>
      </c>
      <c r="AX133" s="12" t="s">
        <v>72</v>
      </c>
      <c r="AY133" s="147" t="s">
        <v>115</v>
      </c>
    </row>
    <row r="134" spans="2:65" s="12" customFormat="1" ht="11.25">
      <c r="B134" s="145"/>
      <c r="D134" s="146" t="s">
        <v>124</v>
      </c>
      <c r="E134" s="147" t="s">
        <v>1</v>
      </c>
      <c r="F134" s="148" t="s">
        <v>399</v>
      </c>
      <c r="H134" s="149">
        <v>61.96</v>
      </c>
      <c r="I134" s="150"/>
      <c r="L134" s="145"/>
      <c r="M134" s="151"/>
      <c r="T134" s="152"/>
      <c r="AT134" s="147" t="s">
        <v>124</v>
      </c>
      <c r="AU134" s="147" t="s">
        <v>81</v>
      </c>
      <c r="AV134" s="12" t="s">
        <v>81</v>
      </c>
      <c r="AW134" s="12" t="s">
        <v>29</v>
      </c>
      <c r="AX134" s="12" t="s">
        <v>72</v>
      </c>
      <c r="AY134" s="147" t="s">
        <v>115</v>
      </c>
    </row>
    <row r="135" spans="2:65" s="13" customFormat="1" ht="11.25">
      <c r="B135" s="153"/>
      <c r="D135" s="146" t="s">
        <v>124</v>
      </c>
      <c r="E135" s="154" t="s">
        <v>1</v>
      </c>
      <c r="F135" s="155" t="s">
        <v>136</v>
      </c>
      <c r="H135" s="156">
        <v>68.210000000000008</v>
      </c>
      <c r="I135" s="157"/>
      <c r="L135" s="153"/>
      <c r="M135" s="158"/>
      <c r="T135" s="159"/>
      <c r="AT135" s="154" t="s">
        <v>124</v>
      </c>
      <c r="AU135" s="154" t="s">
        <v>81</v>
      </c>
      <c r="AV135" s="13" t="s">
        <v>122</v>
      </c>
      <c r="AW135" s="13" t="s">
        <v>29</v>
      </c>
      <c r="AX135" s="13" t="s">
        <v>77</v>
      </c>
      <c r="AY135" s="154" t="s">
        <v>115</v>
      </c>
    </row>
    <row r="136" spans="2:65" s="1" customFormat="1" ht="24.2" customHeight="1">
      <c r="B136" s="30"/>
      <c r="C136" s="131" t="s">
        <v>122</v>
      </c>
      <c r="D136" s="131" t="s">
        <v>118</v>
      </c>
      <c r="E136" s="132" t="s">
        <v>400</v>
      </c>
      <c r="F136" s="133" t="s">
        <v>401</v>
      </c>
      <c r="G136" s="134" t="s">
        <v>121</v>
      </c>
      <c r="H136" s="135">
        <v>412.16</v>
      </c>
      <c r="I136" s="136"/>
      <c r="J136" s="137">
        <f>ROUND(I136*H136,2)</f>
        <v>0</v>
      </c>
      <c r="K136" s="138"/>
      <c r="L136" s="30"/>
      <c r="M136" s="139" t="s">
        <v>1</v>
      </c>
      <c r="N136" s="140" t="s">
        <v>37</v>
      </c>
      <c r="P136" s="141">
        <f>O136*H136</f>
        <v>0</v>
      </c>
      <c r="Q136" s="141">
        <v>0</v>
      </c>
      <c r="R136" s="141">
        <f>Q136*H136</f>
        <v>0</v>
      </c>
      <c r="S136" s="141">
        <v>0.44</v>
      </c>
      <c r="T136" s="142">
        <f>S136*H136</f>
        <v>181.35040000000001</v>
      </c>
      <c r="AR136" s="143" t="s">
        <v>122</v>
      </c>
      <c r="AT136" s="143" t="s">
        <v>118</v>
      </c>
      <c r="AU136" s="143" t="s">
        <v>81</v>
      </c>
      <c r="AY136" s="15" t="s">
        <v>115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5" t="s">
        <v>77</v>
      </c>
      <c r="BK136" s="144">
        <f>ROUND(I136*H136,2)</f>
        <v>0</v>
      </c>
      <c r="BL136" s="15" t="s">
        <v>122</v>
      </c>
      <c r="BM136" s="143" t="s">
        <v>402</v>
      </c>
    </row>
    <row r="137" spans="2:65" s="12" customFormat="1" ht="11.25">
      <c r="B137" s="145"/>
      <c r="D137" s="146" t="s">
        <v>124</v>
      </c>
      <c r="E137" s="147" t="s">
        <v>1</v>
      </c>
      <c r="F137" s="148" t="s">
        <v>403</v>
      </c>
      <c r="H137" s="149">
        <v>381.18</v>
      </c>
      <c r="I137" s="150"/>
      <c r="L137" s="145"/>
      <c r="M137" s="151"/>
      <c r="T137" s="152"/>
      <c r="AT137" s="147" t="s">
        <v>124</v>
      </c>
      <c r="AU137" s="147" t="s">
        <v>81</v>
      </c>
      <c r="AV137" s="12" t="s">
        <v>81</v>
      </c>
      <c r="AW137" s="12" t="s">
        <v>29</v>
      </c>
      <c r="AX137" s="12" t="s">
        <v>72</v>
      </c>
      <c r="AY137" s="147" t="s">
        <v>115</v>
      </c>
    </row>
    <row r="138" spans="2:65" s="12" customFormat="1" ht="11.25">
      <c r="B138" s="145"/>
      <c r="D138" s="146" t="s">
        <v>124</v>
      </c>
      <c r="E138" s="147" t="s">
        <v>1</v>
      </c>
      <c r="F138" s="148" t="s">
        <v>395</v>
      </c>
      <c r="H138" s="149">
        <v>30.98</v>
      </c>
      <c r="I138" s="150"/>
      <c r="L138" s="145"/>
      <c r="M138" s="151"/>
      <c r="T138" s="152"/>
      <c r="AT138" s="147" t="s">
        <v>124</v>
      </c>
      <c r="AU138" s="147" t="s">
        <v>81</v>
      </c>
      <c r="AV138" s="12" t="s">
        <v>81</v>
      </c>
      <c r="AW138" s="12" t="s">
        <v>29</v>
      </c>
      <c r="AX138" s="12" t="s">
        <v>72</v>
      </c>
      <c r="AY138" s="147" t="s">
        <v>115</v>
      </c>
    </row>
    <row r="139" spans="2:65" s="13" customFormat="1" ht="11.25">
      <c r="B139" s="153"/>
      <c r="D139" s="146" t="s">
        <v>124</v>
      </c>
      <c r="E139" s="154" t="s">
        <v>1</v>
      </c>
      <c r="F139" s="155" t="s">
        <v>136</v>
      </c>
      <c r="H139" s="156">
        <v>412.16</v>
      </c>
      <c r="I139" s="157"/>
      <c r="L139" s="153"/>
      <c r="M139" s="158"/>
      <c r="T139" s="159"/>
      <c r="AT139" s="154" t="s">
        <v>124</v>
      </c>
      <c r="AU139" s="154" t="s">
        <v>81</v>
      </c>
      <c r="AV139" s="13" t="s">
        <v>122</v>
      </c>
      <c r="AW139" s="13" t="s">
        <v>29</v>
      </c>
      <c r="AX139" s="13" t="s">
        <v>77</v>
      </c>
      <c r="AY139" s="154" t="s">
        <v>115</v>
      </c>
    </row>
    <row r="140" spans="2:65" s="1" customFormat="1" ht="24.2" customHeight="1">
      <c r="B140" s="30"/>
      <c r="C140" s="131" t="s">
        <v>137</v>
      </c>
      <c r="D140" s="131" t="s">
        <v>118</v>
      </c>
      <c r="E140" s="132" t="s">
        <v>404</v>
      </c>
      <c r="F140" s="133" t="s">
        <v>405</v>
      </c>
      <c r="G140" s="134" t="s">
        <v>121</v>
      </c>
      <c r="H140" s="135">
        <v>381.18</v>
      </c>
      <c r="I140" s="136"/>
      <c r="J140" s="137">
        <f>ROUND(I140*H140,2)</f>
        <v>0</v>
      </c>
      <c r="K140" s="138"/>
      <c r="L140" s="30"/>
      <c r="M140" s="139" t="s">
        <v>1</v>
      </c>
      <c r="N140" s="140" t="s">
        <v>37</v>
      </c>
      <c r="P140" s="141">
        <f>O140*H140</f>
        <v>0</v>
      </c>
      <c r="Q140" s="141">
        <v>0</v>
      </c>
      <c r="R140" s="141">
        <f>Q140*H140</f>
        <v>0</v>
      </c>
      <c r="S140" s="141">
        <v>0.22</v>
      </c>
      <c r="T140" s="142">
        <f>S140*H140</f>
        <v>83.8596</v>
      </c>
      <c r="AR140" s="143" t="s">
        <v>122</v>
      </c>
      <c r="AT140" s="143" t="s">
        <v>118</v>
      </c>
      <c r="AU140" s="143" t="s">
        <v>81</v>
      </c>
      <c r="AY140" s="15" t="s">
        <v>115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5" t="s">
        <v>77</v>
      </c>
      <c r="BK140" s="144">
        <f>ROUND(I140*H140,2)</f>
        <v>0</v>
      </c>
      <c r="BL140" s="15" t="s">
        <v>122</v>
      </c>
      <c r="BM140" s="143" t="s">
        <v>406</v>
      </c>
    </row>
    <row r="141" spans="2:65" s="12" customFormat="1" ht="11.25">
      <c r="B141" s="145"/>
      <c r="D141" s="146" t="s">
        <v>124</v>
      </c>
      <c r="E141" s="147" t="s">
        <v>1</v>
      </c>
      <c r="F141" s="148" t="s">
        <v>407</v>
      </c>
      <c r="H141" s="149">
        <v>381.18</v>
      </c>
      <c r="I141" s="150"/>
      <c r="L141" s="145"/>
      <c r="M141" s="151"/>
      <c r="T141" s="152"/>
      <c r="AT141" s="147" t="s">
        <v>124</v>
      </c>
      <c r="AU141" s="147" t="s">
        <v>81</v>
      </c>
      <c r="AV141" s="12" t="s">
        <v>81</v>
      </c>
      <c r="AW141" s="12" t="s">
        <v>29</v>
      </c>
      <c r="AX141" s="12" t="s">
        <v>77</v>
      </c>
      <c r="AY141" s="147" t="s">
        <v>115</v>
      </c>
    </row>
    <row r="142" spans="2:65" s="1" customFormat="1" ht="16.5" customHeight="1">
      <c r="B142" s="30"/>
      <c r="C142" s="131" t="s">
        <v>408</v>
      </c>
      <c r="D142" s="131" t="s">
        <v>118</v>
      </c>
      <c r="E142" s="132" t="s">
        <v>156</v>
      </c>
      <c r="F142" s="133" t="s">
        <v>157</v>
      </c>
      <c r="G142" s="134" t="s">
        <v>152</v>
      </c>
      <c r="H142" s="135">
        <v>185.4</v>
      </c>
      <c r="I142" s="136"/>
      <c r="J142" s="137">
        <f>ROUND(I142*H142,2)</f>
        <v>0</v>
      </c>
      <c r="K142" s="138"/>
      <c r="L142" s="30"/>
      <c r="M142" s="139" t="s">
        <v>1</v>
      </c>
      <c r="N142" s="140" t="s">
        <v>37</v>
      </c>
      <c r="P142" s="141">
        <f>O142*H142</f>
        <v>0</v>
      </c>
      <c r="Q142" s="141">
        <v>0</v>
      </c>
      <c r="R142" s="141">
        <f>Q142*H142</f>
        <v>0</v>
      </c>
      <c r="S142" s="141">
        <v>0.20499999999999999</v>
      </c>
      <c r="T142" s="142">
        <f>S142*H142</f>
        <v>38.006999999999998</v>
      </c>
      <c r="AR142" s="143" t="s">
        <v>122</v>
      </c>
      <c r="AT142" s="143" t="s">
        <v>118</v>
      </c>
      <c r="AU142" s="143" t="s">
        <v>81</v>
      </c>
      <c r="AY142" s="15" t="s">
        <v>115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5" t="s">
        <v>77</v>
      </c>
      <c r="BK142" s="144">
        <f>ROUND(I142*H142,2)</f>
        <v>0</v>
      </c>
      <c r="BL142" s="15" t="s">
        <v>122</v>
      </c>
      <c r="BM142" s="143" t="s">
        <v>409</v>
      </c>
    </row>
    <row r="143" spans="2:65" s="12" customFormat="1" ht="11.25">
      <c r="B143" s="145"/>
      <c r="D143" s="146" t="s">
        <v>124</v>
      </c>
      <c r="E143" s="147" t="s">
        <v>1</v>
      </c>
      <c r="F143" s="148" t="s">
        <v>410</v>
      </c>
      <c r="H143" s="149">
        <v>185.4</v>
      </c>
      <c r="I143" s="150"/>
      <c r="L143" s="145"/>
      <c r="M143" s="151"/>
      <c r="T143" s="152"/>
      <c r="AT143" s="147" t="s">
        <v>124</v>
      </c>
      <c r="AU143" s="147" t="s">
        <v>81</v>
      </c>
      <c r="AV143" s="12" t="s">
        <v>81</v>
      </c>
      <c r="AW143" s="12" t="s">
        <v>29</v>
      </c>
      <c r="AX143" s="12" t="s">
        <v>77</v>
      </c>
      <c r="AY143" s="147" t="s">
        <v>115</v>
      </c>
    </row>
    <row r="144" spans="2:65" s="1" customFormat="1" ht="24.2" customHeight="1">
      <c r="B144" s="30"/>
      <c r="C144" s="131" t="s">
        <v>143</v>
      </c>
      <c r="D144" s="131" t="s">
        <v>118</v>
      </c>
      <c r="E144" s="132" t="s">
        <v>411</v>
      </c>
      <c r="F144" s="133" t="s">
        <v>412</v>
      </c>
      <c r="G144" s="134" t="s">
        <v>163</v>
      </c>
      <c r="H144" s="135">
        <v>13.904999999999999</v>
      </c>
      <c r="I144" s="136"/>
      <c r="J144" s="137">
        <f>ROUND(I144*H144,2)</f>
        <v>0</v>
      </c>
      <c r="K144" s="138"/>
      <c r="L144" s="30"/>
      <c r="M144" s="139" t="s">
        <v>1</v>
      </c>
      <c r="N144" s="140" t="s">
        <v>37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122</v>
      </c>
      <c r="AT144" s="143" t="s">
        <v>118</v>
      </c>
      <c r="AU144" s="143" t="s">
        <v>81</v>
      </c>
      <c r="AY144" s="15" t="s">
        <v>115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5" t="s">
        <v>77</v>
      </c>
      <c r="BK144" s="144">
        <f>ROUND(I144*H144,2)</f>
        <v>0</v>
      </c>
      <c r="BL144" s="15" t="s">
        <v>122</v>
      </c>
      <c r="BM144" s="143" t="s">
        <v>413</v>
      </c>
    </row>
    <row r="145" spans="2:65" s="12" customFormat="1" ht="11.25">
      <c r="B145" s="145"/>
      <c r="D145" s="146" t="s">
        <v>124</v>
      </c>
      <c r="E145" s="147" t="s">
        <v>1</v>
      </c>
      <c r="F145" s="148" t="s">
        <v>414</v>
      </c>
      <c r="H145" s="149">
        <v>13.904999999999999</v>
      </c>
      <c r="I145" s="150"/>
      <c r="L145" s="145"/>
      <c r="M145" s="151"/>
      <c r="T145" s="152"/>
      <c r="AT145" s="147" t="s">
        <v>124</v>
      </c>
      <c r="AU145" s="147" t="s">
        <v>81</v>
      </c>
      <c r="AV145" s="12" t="s">
        <v>81</v>
      </c>
      <c r="AW145" s="12" t="s">
        <v>29</v>
      </c>
      <c r="AX145" s="12" t="s">
        <v>77</v>
      </c>
      <c r="AY145" s="147" t="s">
        <v>115</v>
      </c>
    </row>
    <row r="146" spans="2:65" s="1" customFormat="1" ht="33" customHeight="1">
      <c r="B146" s="30"/>
      <c r="C146" s="131" t="s">
        <v>210</v>
      </c>
      <c r="D146" s="131" t="s">
        <v>118</v>
      </c>
      <c r="E146" s="132" t="s">
        <v>415</v>
      </c>
      <c r="F146" s="133" t="s">
        <v>416</v>
      </c>
      <c r="G146" s="134" t="s">
        <v>163</v>
      </c>
      <c r="H146" s="135">
        <v>7.86</v>
      </c>
      <c r="I146" s="136"/>
      <c r="J146" s="137">
        <f>ROUND(I146*H146,2)</f>
        <v>0</v>
      </c>
      <c r="K146" s="138"/>
      <c r="L146" s="30"/>
      <c r="M146" s="139" t="s">
        <v>1</v>
      </c>
      <c r="N146" s="140" t="s">
        <v>37</v>
      </c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AR146" s="143" t="s">
        <v>122</v>
      </c>
      <c r="AT146" s="143" t="s">
        <v>118</v>
      </c>
      <c r="AU146" s="143" t="s">
        <v>81</v>
      </c>
      <c r="AY146" s="15" t="s">
        <v>115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5" t="s">
        <v>77</v>
      </c>
      <c r="BK146" s="144">
        <f>ROUND(I146*H146,2)</f>
        <v>0</v>
      </c>
      <c r="BL146" s="15" t="s">
        <v>122</v>
      </c>
      <c r="BM146" s="143" t="s">
        <v>417</v>
      </c>
    </row>
    <row r="147" spans="2:65" s="12" customFormat="1" ht="11.25">
      <c r="B147" s="145"/>
      <c r="D147" s="146" t="s">
        <v>124</v>
      </c>
      <c r="E147" s="147" t="s">
        <v>1</v>
      </c>
      <c r="F147" s="148" t="s">
        <v>418</v>
      </c>
      <c r="H147" s="149">
        <v>7.86</v>
      </c>
      <c r="I147" s="150"/>
      <c r="L147" s="145"/>
      <c r="M147" s="151"/>
      <c r="T147" s="152"/>
      <c r="AT147" s="147" t="s">
        <v>124</v>
      </c>
      <c r="AU147" s="147" t="s">
        <v>81</v>
      </c>
      <c r="AV147" s="12" t="s">
        <v>81</v>
      </c>
      <c r="AW147" s="12" t="s">
        <v>29</v>
      </c>
      <c r="AX147" s="12" t="s">
        <v>77</v>
      </c>
      <c r="AY147" s="147" t="s">
        <v>115</v>
      </c>
    </row>
    <row r="148" spans="2:65" s="1" customFormat="1" ht="37.9" customHeight="1">
      <c r="B148" s="30"/>
      <c r="C148" s="131" t="s">
        <v>155</v>
      </c>
      <c r="D148" s="131" t="s">
        <v>118</v>
      </c>
      <c r="E148" s="132" t="s">
        <v>419</v>
      </c>
      <c r="F148" s="133" t="s">
        <v>420</v>
      </c>
      <c r="G148" s="134" t="s">
        <v>163</v>
      </c>
      <c r="H148" s="135">
        <v>5.6539999999999999</v>
      </c>
      <c r="I148" s="136"/>
      <c r="J148" s="137">
        <f>ROUND(I148*H148,2)</f>
        <v>0</v>
      </c>
      <c r="K148" s="138"/>
      <c r="L148" s="30"/>
      <c r="M148" s="139" t="s">
        <v>1</v>
      </c>
      <c r="N148" s="140" t="s">
        <v>37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122</v>
      </c>
      <c r="AT148" s="143" t="s">
        <v>118</v>
      </c>
      <c r="AU148" s="143" t="s">
        <v>81</v>
      </c>
      <c r="AY148" s="15" t="s">
        <v>115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5" t="s">
        <v>77</v>
      </c>
      <c r="BK148" s="144">
        <f>ROUND(I148*H148,2)</f>
        <v>0</v>
      </c>
      <c r="BL148" s="15" t="s">
        <v>122</v>
      </c>
      <c r="BM148" s="143" t="s">
        <v>421</v>
      </c>
    </row>
    <row r="149" spans="2:65" s="12" customFormat="1" ht="11.25">
      <c r="B149" s="145"/>
      <c r="D149" s="146" t="s">
        <v>124</v>
      </c>
      <c r="E149" s="147" t="s">
        <v>1</v>
      </c>
      <c r="F149" s="148" t="s">
        <v>422</v>
      </c>
      <c r="H149" s="149">
        <v>5.6539999999999999</v>
      </c>
      <c r="I149" s="150"/>
      <c r="L149" s="145"/>
      <c r="M149" s="151"/>
      <c r="T149" s="152"/>
      <c r="AT149" s="147" t="s">
        <v>124</v>
      </c>
      <c r="AU149" s="147" t="s">
        <v>81</v>
      </c>
      <c r="AV149" s="12" t="s">
        <v>81</v>
      </c>
      <c r="AW149" s="12" t="s">
        <v>29</v>
      </c>
      <c r="AX149" s="12" t="s">
        <v>77</v>
      </c>
      <c r="AY149" s="147" t="s">
        <v>115</v>
      </c>
    </row>
    <row r="150" spans="2:65" s="1" customFormat="1" ht="33" customHeight="1">
      <c r="B150" s="30"/>
      <c r="C150" s="131" t="s">
        <v>423</v>
      </c>
      <c r="D150" s="131" t="s">
        <v>118</v>
      </c>
      <c r="E150" s="132" t="s">
        <v>424</v>
      </c>
      <c r="F150" s="133" t="s">
        <v>425</v>
      </c>
      <c r="G150" s="134" t="s">
        <v>163</v>
      </c>
      <c r="H150" s="135">
        <v>22.617999999999999</v>
      </c>
      <c r="I150" s="136"/>
      <c r="J150" s="137">
        <f>ROUND(I150*H150,2)</f>
        <v>0</v>
      </c>
      <c r="K150" s="138"/>
      <c r="L150" s="30"/>
      <c r="M150" s="139" t="s">
        <v>1</v>
      </c>
      <c r="N150" s="140" t="s">
        <v>37</v>
      </c>
      <c r="P150" s="141">
        <f>O150*H150</f>
        <v>0</v>
      </c>
      <c r="Q150" s="141">
        <v>0</v>
      </c>
      <c r="R150" s="141">
        <f>Q150*H150</f>
        <v>0</v>
      </c>
      <c r="S150" s="141">
        <v>0</v>
      </c>
      <c r="T150" s="142">
        <f>S150*H150</f>
        <v>0</v>
      </c>
      <c r="AR150" s="143" t="s">
        <v>122</v>
      </c>
      <c r="AT150" s="143" t="s">
        <v>118</v>
      </c>
      <c r="AU150" s="143" t="s">
        <v>81</v>
      </c>
      <c r="AY150" s="15" t="s">
        <v>115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5" t="s">
        <v>77</v>
      </c>
      <c r="BK150" s="144">
        <f>ROUND(I150*H150,2)</f>
        <v>0</v>
      </c>
      <c r="BL150" s="15" t="s">
        <v>122</v>
      </c>
      <c r="BM150" s="143" t="s">
        <v>426</v>
      </c>
    </row>
    <row r="151" spans="2:65" s="12" customFormat="1" ht="11.25">
      <c r="B151" s="145"/>
      <c r="D151" s="146" t="s">
        <v>124</v>
      </c>
      <c r="E151" s="147" t="s">
        <v>1</v>
      </c>
      <c r="F151" s="148" t="s">
        <v>427</v>
      </c>
      <c r="H151" s="149">
        <v>22.617999999999999</v>
      </c>
      <c r="I151" s="150"/>
      <c r="L151" s="145"/>
      <c r="M151" s="151"/>
      <c r="T151" s="152"/>
      <c r="AT151" s="147" t="s">
        <v>124</v>
      </c>
      <c r="AU151" s="147" t="s">
        <v>81</v>
      </c>
      <c r="AV151" s="12" t="s">
        <v>81</v>
      </c>
      <c r="AW151" s="12" t="s">
        <v>29</v>
      </c>
      <c r="AX151" s="12" t="s">
        <v>77</v>
      </c>
      <c r="AY151" s="147" t="s">
        <v>115</v>
      </c>
    </row>
    <row r="152" spans="2:65" s="1" customFormat="1" ht="24.2" customHeight="1">
      <c r="B152" s="30"/>
      <c r="C152" s="131" t="s">
        <v>171</v>
      </c>
      <c r="D152" s="131" t="s">
        <v>118</v>
      </c>
      <c r="E152" s="132" t="s">
        <v>167</v>
      </c>
      <c r="F152" s="133" t="s">
        <v>168</v>
      </c>
      <c r="G152" s="134" t="s">
        <v>163</v>
      </c>
      <c r="H152" s="135">
        <v>7.0679999999999996</v>
      </c>
      <c r="I152" s="136"/>
      <c r="J152" s="137">
        <f>ROUND(I152*H152,2)</f>
        <v>0</v>
      </c>
      <c r="K152" s="138"/>
      <c r="L152" s="30"/>
      <c r="M152" s="139" t="s">
        <v>1</v>
      </c>
      <c r="N152" s="140" t="s">
        <v>37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122</v>
      </c>
      <c r="AT152" s="143" t="s">
        <v>118</v>
      </c>
      <c r="AU152" s="143" t="s">
        <v>81</v>
      </c>
      <c r="AY152" s="15" t="s">
        <v>115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5" t="s">
        <v>77</v>
      </c>
      <c r="BK152" s="144">
        <f>ROUND(I152*H152,2)</f>
        <v>0</v>
      </c>
      <c r="BL152" s="15" t="s">
        <v>122</v>
      </c>
      <c r="BM152" s="143" t="s">
        <v>428</v>
      </c>
    </row>
    <row r="153" spans="2:65" s="12" customFormat="1" ht="11.25">
      <c r="B153" s="145"/>
      <c r="D153" s="146" t="s">
        <v>124</v>
      </c>
      <c r="E153" s="147" t="s">
        <v>1</v>
      </c>
      <c r="F153" s="148" t="s">
        <v>429</v>
      </c>
      <c r="H153" s="149">
        <v>7.0679999999999996</v>
      </c>
      <c r="I153" s="150"/>
      <c r="L153" s="145"/>
      <c r="M153" s="151"/>
      <c r="T153" s="152"/>
      <c r="AT153" s="147" t="s">
        <v>124</v>
      </c>
      <c r="AU153" s="147" t="s">
        <v>81</v>
      </c>
      <c r="AV153" s="12" t="s">
        <v>81</v>
      </c>
      <c r="AW153" s="12" t="s">
        <v>29</v>
      </c>
      <c r="AX153" s="12" t="s">
        <v>77</v>
      </c>
      <c r="AY153" s="147" t="s">
        <v>115</v>
      </c>
    </row>
    <row r="154" spans="2:65" s="1" customFormat="1" ht="37.9" customHeight="1">
      <c r="B154" s="30"/>
      <c r="C154" s="131" t="s">
        <v>8</v>
      </c>
      <c r="D154" s="131" t="s">
        <v>118</v>
      </c>
      <c r="E154" s="132" t="s">
        <v>430</v>
      </c>
      <c r="F154" s="133" t="s">
        <v>431</v>
      </c>
      <c r="G154" s="134" t="s">
        <v>163</v>
      </c>
      <c r="H154" s="135">
        <v>50.036999999999999</v>
      </c>
      <c r="I154" s="136"/>
      <c r="J154" s="137">
        <f>ROUND(I154*H154,2)</f>
        <v>0</v>
      </c>
      <c r="K154" s="138"/>
      <c r="L154" s="30"/>
      <c r="M154" s="139" t="s">
        <v>1</v>
      </c>
      <c r="N154" s="140" t="s">
        <v>37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122</v>
      </c>
      <c r="AT154" s="143" t="s">
        <v>118</v>
      </c>
      <c r="AU154" s="143" t="s">
        <v>81</v>
      </c>
      <c r="AY154" s="15" t="s">
        <v>115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5" t="s">
        <v>77</v>
      </c>
      <c r="BK154" s="144">
        <f>ROUND(I154*H154,2)</f>
        <v>0</v>
      </c>
      <c r="BL154" s="15" t="s">
        <v>122</v>
      </c>
      <c r="BM154" s="143" t="s">
        <v>432</v>
      </c>
    </row>
    <row r="155" spans="2:65" s="1" customFormat="1" ht="37.9" customHeight="1">
      <c r="B155" s="30"/>
      <c r="C155" s="131" t="s">
        <v>433</v>
      </c>
      <c r="D155" s="131" t="s">
        <v>118</v>
      </c>
      <c r="E155" s="132" t="s">
        <v>434</v>
      </c>
      <c r="F155" s="133" t="s">
        <v>435</v>
      </c>
      <c r="G155" s="134" t="s">
        <v>163</v>
      </c>
      <c r="H155" s="135">
        <v>350.25900000000001</v>
      </c>
      <c r="I155" s="136"/>
      <c r="J155" s="137">
        <f>ROUND(I155*H155,2)</f>
        <v>0</v>
      </c>
      <c r="K155" s="138"/>
      <c r="L155" s="30"/>
      <c r="M155" s="139" t="s">
        <v>1</v>
      </c>
      <c r="N155" s="140" t="s">
        <v>37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122</v>
      </c>
      <c r="AT155" s="143" t="s">
        <v>118</v>
      </c>
      <c r="AU155" s="143" t="s">
        <v>81</v>
      </c>
      <c r="AY155" s="15" t="s">
        <v>115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5" t="s">
        <v>77</v>
      </c>
      <c r="BK155" s="144">
        <f>ROUND(I155*H155,2)</f>
        <v>0</v>
      </c>
      <c r="BL155" s="15" t="s">
        <v>122</v>
      </c>
      <c r="BM155" s="143" t="s">
        <v>436</v>
      </c>
    </row>
    <row r="156" spans="2:65" s="12" customFormat="1" ht="11.25">
      <c r="B156" s="145"/>
      <c r="D156" s="146" t="s">
        <v>124</v>
      </c>
      <c r="E156" s="147" t="s">
        <v>1</v>
      </c>
      <c r="F156" s="148" t="s">
        <v>437</v>
      </c>
      <c r="H156" s="149">
        <v>350.25900000000001</v>
      </c>
      <c r="I156" s="150"/>
      <c r="L156" s="145"/>
      <c r="M156" s="151"/>
      <c r="T156" s="152"/>
      <c r="AT156" s="147" t="s">
        <v>124</v>
      </c>
      <c r="AU156" s="147" t="s">
        <v>81</v>
      </c>
      <c r="AV156" s="12" t="s">
        <v>81</v>
      </c>
      <c r="AW156" s="12" t="s">
        <v>29</v>
      </c>
      <c r="AX156" s="12" t="s">
        <v>77</v>
      </c>
      <c r="AY156" s="147" t="s">
        <v>115</v>
      </c>
    </row>
    <row r="157" spans="2:65" s="1" customFormat="1" ht="33" customHeight="1">
      <c r="B157" s="30"/>
      <c r="C157" s="131" t="s">
        <v>186</v>
      </c>
      <c r="D157" s="131" t="s">
        <v>118</v>
      </c>
      <c r="E157" s="132" t="s">
        <v>187</v>
      </c>
      <c r="F157" s="133" t="s">
        <v>188</v>
      </c>
      <c r="G157" s="134" t="s">
        <v>189</v>
      </c>
      <c r="H157" s="135">
        <v>107.027</v>
      </c>
      <c r="I157" s="136"/>
      <c r="J157" s="137">
        <f>ROUND(I157*H157,2)</f>
        <v>0</v>
      </c>
      <c r="K157" s="138"/>
      <c r="L157" s="30"/>
      <c r="M157" s="139" t="s">
        <v>1</v>
      </c>
      <c r="N157" s="140" t="s">
        <v>37</v>
      </c>
      <c r="P157" s="141">
        <f>O157*H157</f>
        <v>0</v>
      </c>
      <c r="Q157" s="141">
        <v>0</v>
      </c>
      <c r="R157" s="141">
        <f>Q157*H157</f>
        <v>0</v>
      </c>
      <c r="S157" s="141">
        <v>0</v>
      </c>
      <c r="T157" s="142">
        <f>S157*H157</f>
        <v>0</v>
      </c>
      <c r="AR157" s="143" t="s">
        <v>122</v>
      </c>
      <c r="AT157" s="143" t="s">
        <v>118</v>
      </c>
      <c r="AU157" s="143" t="s">
        <v>81</v>
      </c>
      <c r="AY157" s="15" t="s">
        <v>115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5" t="s">
        <v>77</v>
      </c>
      <c r="BK157" s="144">
        <f>ROUND(I157*H157,2)</f>
        <v>0</v>
      </c>
      <c r="BL157" s="15" t="s">
        <v>122</v>
      </c>
      <c r="BM157" s="143" t="s">
        <v>438</v>
      </c>
    </row>
    <row r="158" spans="2:65" s="12" customFormat="1" ht="11.25">
      <c r="B158" s="145"/>
      <c r="D158" s="146" t="s">
        <v>124</v>
      </c>
      <c r="E158" s="147" t="s">
        <v>1</v>
      </c>
      <c r="F158" s="148" t="s">
        <v>439</v>
      </c>
      <c r="H158" s="149">
        <v>34.762999999999998</v>
      </c>
      <c r="I158" s="150"/>
      <c r="L158" s="145"/>
      <c r="M158" s="151"/>
      <c r="T158" s="152"/>
      <c r="AT158" s="147" t="s">
        <v>124</v>
      </c>
      <c r="AU158" s="147" t="s">
        <v>81</v>
      </c>
      <c r="AV158" s="12" t="s">
        <v>81</v>
      </c>
      <c r="AW158" s="12" t="s">
        <v>29</v>
      </c>
      <c r="AX158" s="12" t="s">
        <v>72</v>
      </c>
      <c r="AY158" s="147" t="s">
        <v>115</v>
      </c>
    </row>
    <row r="159" spans="2:65" s="12" customFormat="1" ht="11.25">
      <c r="B159" s="145"/>
      <c r="D159" s="146" t="s">
        <v>124</v>
      </c>
      <c r="E159" s="147" t="s">
        <v>1</v>
      </c>
      <c r="F159" s="148" t="s">
        <v>440</v>
      </c>
      <c r="H159" s="149">
        <v>72.263999999999996</v>
      </c>
      <c r="I159" s="150"/>
      <c r="L159" s="145"/>
      <c r="M159" s="151"/>
      <c r="T159" s="152"/>
      <c r="AT159" s="147" t="s">
        <v>124</v>
      </c>
      <c r="AU159" s="147" t="s">
        <v>81</v>
      </c>
      <c r="AV159" s="12" t="s">
        <v>81</v>
      </c>
      <c r="AW159" s="12" t="s">
        <v>29</v>
      </c>
      <c r="AX159" s="12" t="s">
        <v>72</v>
      </c>
      <c r="AY159" s="147" t="s">
        <v>115</v>
      </c>
    </row>
    <row r="160" spans="2:65" s="13" customFormat="1" ht="11.25">
      <c r="B160" s="153"/>
      <c r="D160" s="146" t="s">
        <v>124</v>
      </c>
      <c r="E160" s="154" t="s">
        <v>1</v>
      </c>
      <c r="F160" s="155" t="s">
        <v>136</v>
      </c>
      <c r="H160" s="156">
        <v>107.02699999999999</v>
      </c>
      <c r="I160" s="157"/>
      <c r="L160" s="153"/>
      <c r="M160" s="158"/>
      <c r="T160" s="159"/>
      <c r="AT160" s="154" t="s">
        <v>124</v>
      </c>
      <c r="AU160" s="154" t="s">
        <v>81</v>
      </c>
      <c r="AV160" s="13" t="s">
        <v>122</v>
      </c>
      <c r="AW160" s="13" t="s">
        <v>29</v>
      </c>
      <c r="AX160" s="13" t="s">
        <v>77</v>
      </c>
      <c r="AY160" s="154" t="s">
        <v>115</v>
      </c>
    </row>
    <row r="161" spans="2:65" s="1" customFormat="1" ht="16.5" customHeight="1">
      <c r="B161" s="30"/>
      <c r="C161" s="131" t="s">
        <v>193</v>
      </c>
      <c r="D161" s="131" t="s">
        <v>118</v>
      </c>
      <c r="E161" s="132" t="s">
        <v>194</v>
      </c>
      <c r="F161" s="133" t="s">
        <v>195</v>
      </c>
      <c r="G161" s="134" t="s">
        <v>163</v>
      </c>
      <c r="H161" s="135">
        <v>50.036999999999999</v>
      </c>
      <c r="I161" s="136"/>
      <c r="J161" s="137">
        <f>ROUND(I161*H161,2)</f>
        <v>0</v>
      </c>
      <c r="K161" s="138"/>
      <c r="L161" s="30"/>
      <c r="M161" s="139" t="s">
        <v>1</v>
      </c>
      <c r="N161" s="140" t="s">
        <v>37</v>
      </c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AR161" s="143" t="s">
        <v>122</v>
      </c>
      <c r="AT161" s="143" t="s">
        <v>118</v>
      </c>
      <c r="AU161" s="143" t="s">
        <v>81</v>
      </c>
      <c r="AY161" s="15" t="s">
        <v>115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5" t="s">
        <v>77</v>
      </c>
      <c r="BK161" s="144">
        <f>ROUND(I161*H161,2)</f>
        <v>0</v>
      </c>
      <c r="BL161" s="15" t="s">
        <v>122</v>
      </c>
      <c r="BM161" s="143" t="s">
        <v>441</v>
      </c>
    </row>
    <row r="162" spans="2:65" s="1" customFormat="1" ht="24.2" customHeight="1">
      <c r="B162" s="30"/>
      <c r="C162" s="131" t="s">
        <v>197</v>
      </c>
      <c r="D162" s="131" t="s">
        <v>118</v>
      </c>
      <c r="E162" s="132" t="s">
        <v>198</v>
      </c>
      <c r="F162" s="133" t="s">
        <v>199</v>
      </c>
      <c r="G162" s="134" t="s">
        <v>121</v>
      </c>
      <c r="H162" s="135">
        <v>558.04999999999995</v>
      </c>
      <c r="I162" s="136"/>
      <c r="J162" s="137">
        <f>ROUND(I162*H162,2)</f>
        <v>0</v>
      </c>
      <c r="K162" s="138"/>
      <c r="L162" s="30"/>
      <c r="M162" s="139" t="s">
        <v>1</v>
      </c>
      <c r="N162" s="140" t="s">
        <v>37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122</v>
      </c>
      <c r="AT162" s="143" t="s">
        <v>118</v>
      </c>
      <c r="AU162" s="143" t="s">
        <v>81</v>
      </c>
      <c r="AY162" s="15" t="s">
        <v>115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5" t="s">
        <v>77</v>
      </c>
      <c r="BK162" s="144">
        <f>ROUND(I162*H162,2)</f>
        <v>0</v>
      </c>
      <c r="BL162" s="15" t="s">
        <v>122</v>
      </c>
      <c r="BM162" s="143" t="s">
        <v>442</v>
      </c>
    </row>
    <row r="163" spans="2:65" s="12" customFormat="1" ht="11.25">
      <c r="B163" s="145"/>
      <c r="D163" s="146" t="s">
        <v>124</v>
      </c>
      <c r="E163" s="147" t="s">
        <v>1</v>
      </c>
      <c r="F163" s="148" t="s">
        <v>443</v>
      </c>
      <c r="H163" s="149">
        <v>551.79999999999995</v>
      </c>
      <c r="I163" s="150"/>
      <c r="L163" s="145"/>
      <c r="M163" s="151"/>
      <c r="T163" s="152"/>
      <c r="AT163" s="147" t="s">
        <v>124</v>
      </c>
      <c r="AU163" s="147" t="s">
        <v>81</v>
      </c>
      <c r="AV163" s="12" t="s">
        <v>81</v>
      </c>
      <c r="AW163" s="12" t="s">
        <v>29</v>
      </c>
      <c r="AX163" s="12" t="s">
        <v>72</v>
      </c>
      <c r="AY163" s="147" t="s">
        <v>115</v>
      </c>
    </row>
    <row r="164" spans="2:65" s="12" customFormat="1" ht="11.25">
      <c r="B164" s="145"/>
      <c r="D164" s="146" t="s">
        <v>124</v>
      </c>
      <c r="E164" s="147" t="s">
        <v>1</v>
      </c>
      <c r="F164" s="148" t="s">
        <v>444</v>
      </c>
      <c r="H164" s="149">
        <v>6.25</v>
      </c>
      <c r="I164" s="150"/>
      <c r="L164" s="145"/>
      <c r="M164" s="151"/>
      <c r="T164" s="152"/>
      <c r="AT164" s="147" t="s">
        <v>124</v>
      </c>
      <c r="AU164" s="147" t="s">
        <v>81</v>
      </c>
      <c r="AV164" s="12" t="s">
        <v>81</v>
      </c>
      <c r="AW164" s="12" t="s">
        <v>29</v>
      </c>
      <c r="AX164" s="12" t="s">
        <v>72</v>
      </c>
      <c r="AY164" s="147" t="s">
        <v>115</v>
      </c>
    </row>
    <row r="165" spans="2:65" s="13" customFormat="1" ht="11.25">
      <c r="B165" s="153"/>
      <c r="D165" s="146" t="s">
        <v>124</v>
      </c>
      <c r="E165" s="154" t="s">
        <v>1</v>
      </c>
      <c r="F165" s="155" t="s">
        <v>136</v>
      </c>
      <c r="H165" s="156">
        <v>558.04999999999995</v>
      </c>
      <c r="I165" s="157"/>
      <c r="L165" s="153"/>
      <c r="M165" s="158"/>
      <c r="T165" s="159"/>
      <c r="AT165" s="154" t="s">
        <v>124</v>
      </c>
      <c r="AU165" s="154" t="s">
        <v>81</v>
      </c>
      <c r="AV165" s="13" t="s">
        <v>122</v>
      </c>
      <c r="AW165" s="13" t="s">
        <v>29</v>
      </c>
      <c r="AX165" s="13" t="s">
        <v>77</v>
      </c>
      <c r="AY165" s="154" t="s">
        <v>115</v>
      </c>
    </row>
    <row r="166" spans="2:65" s="11" customFormat="1" ht="22.9" customHeight="1">
      <c r="B166" s="119"/>
      <c r="D166" s="120" t="s">
        <v>71</v>
      </c>
      <c r="E166" s="129" t="s">
        <v>137</v>
      </c>
      <c r="F166" s="129" t="s">
        <v>213</v>
      </c>
      <c r="I166" s="122"/>
      <c r="J166" s="130">
        <f>BK166</f>
        <v>0</v>
      </c>
      <c r="L166" s="119"/>
      <c r="M166" s="124"/>
      <c r="P166" s="125">
        <f>SUM(P167:P191)</f>
        <v>0</v>
      </c>
      <c r="R166" s="125">
        <f>SUM(R167:R191)</f>
        <v>204.66748529999998</v>
      </c>
      <c r="T166" s="126">
        <f>SUM(T167:T191)</f>
        <v>0</v>
      </c>
      <c r="AR166" s="120" t="s">
        <v>77</v>
      </c>
      <c r="AT166" s="127" t="s">
        <v>71</v>
      </c>
      <c r="AU166" s="127" t="s">
        <v>77</v>
      </c>
      <c r="AY166" s="120" t="s">
        <v>115</v>
      </c>
      <c r="BK166" s="128">
        <f>SUM(BK167:BK191)</f>
        <v>0</v>
      </c>
    </row>
    <row r="167" spans="2:65" s="1" customFormat="1" ht="24.2" customHeight="1">
      <c r="B167" s="30"/>
      <c r="C167" s="131" t="s">
        <v>201</v>
      </c>
      <c r="D167" s="131" t="s">
        <v>118</v>
      </c>
      <c r="E167" s="132" t="s">
        <v>445</v>
      </c>
      <c r="F167" s="133" t="s">
        <v>446</v>
      </c>
      <c r="G167" s="134" t="s">
        <v>121</v>
      </c>
      <c r="H167" s="135">
        <v>469.34</v>
      </c>
      <c r="I167" s="136"/>
      <c r="J167" s="137">
        <f>ROUND(I167*H167,2)</f>
        <v>0</v>
      </c>
      <c r="K167" s="138"/>
      <c r="L167" s="30"/>
      <c r="M167" s="139" t="s">
        <v>1</v>
      </c>
      <c r="N167" s="140" t="s">
        <v>37</v>
      </c>
      <c r="P167" s="141">
        <f>O167*H167</f>
        <v>0</v>
      </c>
      <c r="Q167" s="141">
        <v>0</v>
      </c>
      <c r="R167" s="141">
        <f>Q167*H167</f>
        <v>0</v>
      </c>
      <c r="S167" s="141">
        <v>0</v>
      </c>
      <c r="T167" s="142">
        <f>S167*H167</f>
        <v>0</v>
      </c>
      <c r="AR167" s="143" t="s">
        <v>122</v>
      </c>
      <c r="AT167" s="143" t="s">
        <v>118</v>
      </c>
      <c r="AU167" s="143" t="s">
        <v>81</v>
      </c>
      <c r="AY167" s="15" t="s">
        <v>115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5" t="s">
        <v>77</v>
      </c>
      <c r="BK167" s="144">
        <f>ROUND(I167*H167,2)</f>
        <v>0</v>
      </c>
      <c r="BL167" s="15" t="s">
        <v>122</v>
      </c>
      <c r="BM167" s="143" t="s">
        <v>447</v>
      </c>
    </row>
    <row r="168" spans="2:65" s="12" customFormat="1" ht="11.25">
      <c r="B168" s="145"/>
      <c r="D168" s="146" t="s">
        <v>124</v>
      </c>
      <c r="E168" s="147" t="s">
        <v>1</v>
      </c>
      <c r="F168" s="148" t="s">
        <v>448</v>
      </c>
      <c r="H168" s="149">
        <v>381.18</v>
      </c>
      <c r="I168" s="150"/>
      <c r="L168" s="145"/>
      <c r="M168" s="151"/>
      <c r="T168" s="152"/>
      <c r="AT168" s="147" t="s">
        <v>124</v>
      </c>
      <c r="AU168" s="147" t="s">
        <v>81</v>
      </c>
      <c r="AV168" s="12" t="s">
        <v>81</v>
      </c>
      <c r="AW168" s="12" t="s">
        <v>29</v>
      </c>
      <c r="AX168" s="12" t="s">
        <v>72</v>
      </c>
      <c r="AY168" s="147" t="s">
        <v>115</v>
      </c>
    </row>
    <row r="169" spans="2:65" s="12" customFormat="1" ht="11.25">
      <c r="B169" s="145"/>
      <c r="D169" s="146" t="s">
        <v>124</v>
      </c>
      <c r="E169" s="147" t="s">
        <v>1</v>
      </c>
      <c r="F169" s="148" t="s">
        <v>399</v>
      </c>
      <c r="H169" s="149">
        <v>61.96</v>
      </c>
      <c r="I169" s="150"/>
      <c r="L169" s="145"/>
      <c r="M169" s="151"/>
      <c r="T169" s="152"/>
      <c r="AT169" s="147" t="s">
        <v>124</v>
      </c>
      <c r="AU169" s="147" t="s">
        <v>81</v>
      </c>
      <c r="AV169" s="12" t="s">
        <v>81</v>
      </c>
      <c r="AW169" s="12" t="s">
        <v>29</v>
      </c>
      <c r="AX169" s="12" t="s">
        <v>72</v>
      </c>
      <c r="AY169" s="147" t="s">
        <v>115</v>
      </c>
    </row>
    <row r="170" spans="2:65" s="12" customFormat="1" ht="11.25">
      <c r="B170" s="145"/>
      <c r="D170" s="146" t="s">
        <v>124</v>
      </c>
      <c r="E170" s="147" t="s">
        <v>1</v>
      </c>
      <c r="F170" s="148" t="s">
        <v>449</v>
      </c>
      <c r="H170" s="149">
        <v>26.2</v>
      </c>
      <c r="I170" s="150"/>
      <c r="L170" s="145"/>
      <c r="M170" s="151"/>
      <c r="T170" s="152"/>
      <c r="AT170" s="147" t="s">
        <v>124</v>
      </c>
      <c r="AU170" s="147" t="s">
        <v>81</v>
      </c>
      <c r="AV170" s="12" t="s">
        <v>81</v>
      </c>
      <c r="AW170" s="12" t="s">
        <v>29</v>
      </c>
      <c r="AX170" s="12" t="s">
        <v>72</v>
      </c>
      <c r="AY170" s="147" t="s">
        <v>115</v>
      </c>
    </row>
    <row r="171" spans="2:65" s="13" customFormat="1" ht="11.25">
      <c r="B171" s="153"/>
      <c r="D171" s="146" t="s">
        <v>124</v>
      </c>
      <c r="E171" s="154" t="s">
        <v>1</v>
      </c>
      <c r="F171" s="155" t="s">
        <v>136</v>
      </c>
      <c r="H171" s="156">
        <v>469.34</v>
      </c>
      <c r="I171" s="157"/>
      <c r="L171" s="153"/>
      <c r="M171" s="158"/>
      <c r="T171" s="159"/>
      <c r="AT171" s="154" t="s">
        <v>124</v>
      </c>
      <c r="AU171" s="154" t="s">
        <v>81</v>
      </c>
      <c r="AV171" s="13" t="s">
        <v>122</v>
      </c>
      <c r="AW171" s="13" t="s">
        <v>29</v>
      </c>
      <c r="AX171" s="13" t="s">
        <v>77</v>
      </c>
      <c r="AY171" s="154" t="s">
        <v>115</v>
      </c>
    </row>
    <row r="172" spans="2:65" s="1" customFormat="1" ht="37.9" customHeight="1">
      <c r="B172" s="30"/>
      <c r="C172" s="131" t="s">
        <v>214</v>
      </c>
      <c r="D172" s="131" t="s">
        <v>118</v>
      </c>
      <c r="E172" s="132" t="s">
        <v>450</v>
      </c>
      <c r="F172" s="133" t="s">
        <v>451</v>
      </c>
      <c r="G172" s="134" t="s">
        <v>121</v>
      </c>
      <c r="H172" s="135">
        <v>551.79999999999995</v>
      </c>
      <c r="I172" s="136"/>
      <c r="J172" s="137">
        <f>ROUND(I172*H172,2)</f>
        <v>0</v>
      </c>
      <c r="K172" s="138"/>
      <c r="L172" s="30"/>
      <c r="M172" s="139" t="s">
        <v>1</v>
      </c>
      <c r="N172" s="140" t="s">
        <v>37</v>
      </c>
      <c r="P172" s="141">
        <f>O172*H172</f>
        <v>0</v>
      </c>
      <c r="Q172" s="141">
        <v>0.17726</v>
      </c>
      <c r="R172" s="141">
        <f>Q172*H172</f>
        <v>97.812067999999996</v>
      </c>
      <c r="S172" s="141">
        <v>0</v>
      </c>
      <c r="T172" s="142">
        <f>S172*H172</f>
        <v>0</v>
      </c>
      <c r="AR172" s="143" t="s">
        <v>122</v>
      </c>
      <c r="AT172" s="143" t="s">
        <v>118</v>
      </c>
      <c r="AU172" s="143" t="s">
        <v>81</v>
      </c>
      <c r="AY172" s="15" t="s">
        <v>115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5" t="s">
        <v>77</v>
      </c>
      <c r="BK172" s="144">
        <f>ROUND(I172*H172,2)</f>
        <v>0</v>
      </c>
      <c r="BL172" s="15" t="s">
        <v>122</v>
      </c>
      <c r="BM172" s="143" t="s">
        <v>452</v>
      </c>
    </row>
    <row r="173" spans="2:65" s="12" customFormat="1" ht="11.25">
      <c r="B173" s="145"/>
      <c r="D173" s="146" t="s">
        <v>124</v>
      </c>
      <c r="E173" s="147" t="s">
        <v>1</v>
      </c>
      <c r="F173" s="148" t="s">
        <v>453</v>
      </c>
      <c r="H173" s="149">
        <v>469.34</v>
      </c>
      <c r="I173" s="150"/>
      <c r="L173" s="145"/>
      <c r="M173" s="151"/>
      <c r="T173" s="152"/>
      <c r="AT173" s="147" t="s">
        <v>124</v>
      </c>
      <c r="AU173" s="147" t="s">
        <v>81</v>
      </c>
      <c r="AV173" s="12" t="s">
        <v>81</v>
      </c>
      <c r="AW173" s="12" t="s">
        <v>29</v>
      </c>
      <c r="AX173" s="12" t="s">
        <v>72</v>
      </c>
      <c r="AY173" s="147" t="s">
        <v>115</v>
      </c>
    </row>
    <row r="174" spans="2:65" s="12" customFormat="1" ht="11.25">
      <c r="B174" s="145"/>
      <c r="D174" s="146" t="s">
        <v>124</v>
      </c>
      <c r="E174" s="147" t="s">
        <v>1</v>
      </c>
      <c r="F174" s="148" t="s">
        <v>454</v>
      </c>
      <c r="H174" s="149">
        <v>82.46</v>
      </c>
      <c r="I174" s="150"/>
      <c r="L174" s="145"/>
      <c r="M174" s="151"/>
      <c r="T174" s="152"/>
      <c r="AT174" s="147" t="s">
        <v>124</v>
      </c>
      <c r="AU174" s="147" t="s">
        <v>81</v>
      </c>
      <c r="AV174" s="12" t="s">
        <v>81</v>
      </c>
      <c r="AW174" s="12" t="s">
        <v>29</v>
      </c>
      <c r="AX174" s="12" t="s">
        <v>72</v>
      </c>
      <c r="AY174" s="147" t="s">
        <v>115</v>
      </c>
    </row>
    <row r="175" spans="2:65" s="13" customFormat="1" ht="11.25">
      <c r="B175" s="153"/>
      <c r="D175" s="146" t="s">
        <v>124</v>
      </c>
      <c r="E175" s="154" t="s">
        <v>1</v>
      </c>
      <c r="F175" s="155" t="s">
        <v>136</v>
      </c>
      <c r="H175" s="156">
        <v>551.79999999999995</v>
      </c>
      <c r="I175" s="157"/>
      <c r="L175" s="153"/>
      <c r="M175" s="158"/>
      <c r="T175" s="159"/>
      <c r="AT175" s="154" t="s">
        <v>124</v>
      </c>
      <c r="AU175" s="154" t="s">
        <v>81</v>
      </c>
      <c r="AV175" s="13" t="s">
        <v>122</v>
      </c>
      <c r="AW175" s="13" t="s">
        <v>29</v>
      </c>
      <c r="AX175" s="13" t="s">
        <v>77</v>
      </c>
      <c r="AY175" s="154" t="s">
        <v>115</v>
      </c>
    </row>
    <row r="176" spans="2:65" s="1" customFormat="1" ht="33" customHeight="1">
      <c r="B176" s="30"/>
      <c r="C176" s="131" t="s">
        <v>222</v>
      </c>
      <c r="D176" s="131" t="s">
        <v>118</v>
      </c>
      <c r="E176" s="132" t="s">
        <v>455</v>
      </c>
      <c r="F176" s="133" t="s">
        <v>456</v>
      </c>
      <c r="G176" s="134" t="s">
        <v>121</v>
      </c>
      <c r="H176" s="135">
        <v>6.25</v>
      </c>
      <c r="I176" s="136"/>
      <c r="J176" s="137">
        <f>ROUND(I176*H176,2)</f>
        <v>0</v>
      </c>
      <c r="K176" s="138"/>
      <c r="L176" s="30"/>
      <c r="M176" s="139" t="s">
        <v>1</v>
      </c>
      <c r="N176" s="140" t="s">
        <v>37</v>
      </c>
      <c r="P176" s="141">
        <f>O176*H176</f>
        <v>0</v>
      </c>
      <c r="Q176" s="141">
        <v>0.20745</v>
      </c>
      <c r="R176" s="141">
        <f>Q176*H176</f>
        <v>1.2965625000000001</v>
      </c>
      <c r="S176" s="141">
        <v>0</v>
      </c>
      <c r="T176" s="142">
        <f>S176*H176</f>
        <v>0</v>
      </c>
      <c r="AR176" s="143" t="s">
        <v>122</v>
      </c>
      <c r="AT176" s="143" t="s">
        <v>118</v>
      </c>
      <c r="AU176" s="143" t="s">
        <v>81</v>
      </c>
      <c r="AY176" s="15" t="s">
        <v>115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5" t="s">
        <v>77</v>
      </c>
      <c r="BK176" s="144">
        <f>ROUND(I176*H176,2)</f>
        <v>0</v>
      </c>
      <c r="BL176" s="15" t="s">
        <v>122</v>
      </c>
      <c r="BM176" s="143" t="s">
        <v>457</v>
      </c>
    </row>
    <row r="177" spans="2:65" s="12" customFormat="1" ht="11.25">
      <c r="B177" s="145"/>
      <c r="D177" s="146" t="s">
        <v>124</v>
      </c>
      <c r="E177" s="147" t="s">
        <v>1</v>
      </c>
      <c r="F177" s="148" t="s">
        <v>397</v>
      </c>
      <c r="H177" s="149">
        <v>4.25</v>
      </c>
      <c r="I177" s="150"/>
      <c r="L177" s="145"/>
      <c r="M177" s="151"/>
      <c r="T177" s="152"/>
      <c r="AT177" s="147" t="s">
        <v>124</v>
      </c>
      <c r="AU177" s="147" t="s">
        <v>81</v>
      </c>
      <c r="AV177" s="12" t="s">
        <v>81</v>
      </c>
      <c r="AW177" s="12" t="s">
        <v>29</v>
      </c>
      <c r="AX177" s="12" t="s">
        <v>72</v>
      </c>
      <c r="AY177" s="147" t="s">
        <v>115</v>
      </c>
    </row>
    <row r="178" spans="2:65" s="12" customFormat="1" ht="11.25">
      <c r="B178" s="145"/>
      <c r="D178" s="146" t="s">
        <v>124</v>
      </c>
      <c r="E178" s="147" t="s">
        <v>1</v>
      </c>
      <c r="F178" s="148" t="s">
        <v>398</v>
      </c>
      <c r="H178" s="149">
        <v>2</v>
      </c>
      <c r="I178" s="150"/>
      <c r="L178" s="145"/>
      <c r="M178" s="151"/>
      <c r="T178" s="152"/>
      <c r="AT178" s="147" t="s">
        <v>124</v>
      </c>
      <c r="AU178" s="147" t="s">
        <v>81</v>
      </c>
      <c r="AV178" s="12" t="s">
        <v>81</v>
      </c>
      <c r="AW178" s="12" t="s">
        <v>29</v>
      </c>
      <c r="AX178" s="12" t="s">
        <v>72</v>
      </c>
      <c r="AY178" s="147" t="s">
        <v>115</v>
      </c>
    </row>
    <row r="179" spans="2:65" s="13" customFormat="1" ht="11.25">
      <c r="B179" s="153"/>
      <c r="D179" s="146" t="s">
        <v>124</v>
      </c>
      <c r="E179" s="154" t="s">
        <v>1</v>
      </c>
      <c r="F179" s="155" t="s">
        <v>136</v>
      </c>
      <c r="H179" s="156">
        <v>6.25</v>
      </c>
      <c r="I179" s="157"/>
      <c r="L179" s="153"/>
      <c r="M179" s="158"/>
      <c r="T179" s="159"/>
      <c r="AT179" s="154" t="s">
        <v>124</v>
      </c>
      <c r="AU179" s="154" t="s">
        <v>81</v>
      </c>
      <c r="AV179" s="13" t="s">
        <v>122</v>
      </c>
      <c r="AW179" s="13" t="s">
        <v>29</v>
      </c>
      <c r="AX179" s="13" t="s">
        <v>77</v>
      </c>
      <c r="AY179" s="154" t="s">
        <v>115</v>
      </c>
    </row>
    <row r="180" spans="2:65" s="1" customFormat="1" ht="24.2" customHeight="1">
      <c r="B180" s="30"/>
      <c r="C180" s="131" t="s">
        <v>324</v>
      </c>
      <c r="D180" s="131" t="s">
        <v>118</v>
      </c>
      <c r="E180" s="132" t="s">
        <v>458</v>
      </c>
      <c r="F180" s="133" t="s">
        <v>459</v>
      </c>
      <c r="G180" s="134" t="s">
        <v>121</v>
      </c>
      <c r="H180" s="135">
        <v>26.2</v>
      </c>
      <c r="I180" s="136"/>
      <c r="J180" s="137">
        <f>ROUND(I180*H180,2)</f>
        <v>0</v>
      </c>
      <c r="K180" s="138"/>
      <c r="L180" s="30"/>
      <c r="M180" s="139" t="s">
        <v>1</v>
      </c>
      <c r="N180" s="140" t="s">
        <v>37</v>
      </c>
      <c r="P180" s="141">
        <f>O180*H180</f>
        <v>0</v>
      </c>
      <c r="Q180" s="141">
        <v>8.9219999999999994E-2</v>
      </c>
      <c r="R180" s="141">
        <f>Q180*H180</f>
        <v>2.337564</v>
      </c>
      <c r="S180" s="141">
        <v>0</v>
      </c>
      <c r="T180" s="142">
        <f>S180*H180</f>
        <v>0</v>
      </c>
      <c r="AR180" s="143" t="s">
        <v>122</v>
      </c>
      <c r="AT180" s="143" t="s">
        <v>118</v>
      </c>
      <c r="AU180" s="143" t="s">
        <v>81</v>
      </c>
      <c r="AY180" s="15" t="s">
        <v>115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5" t="s">
        <v>77</v>
      </c>
      <c r="BK180" s="144">
        <f>ROUND(I180*H180,2)</f>
        <v>0</v>
      </c>
      <c r="BL180" s="15" t="s">
        <v>122</v>
      </c>
      <c r="BM180" s="143" t="s">
        <v>460</v>
      </c>
    </row>
    <row r="181" spans="2:65" s="12" customFormat="1" ht="11.25">
      <c r="B181" s="145"/>
      <c r="D181" s="146" t="s">
        <v>124</v>
      </c>
      <c r="E181" s="147" t="s">
        <v>1</v>
      </c>
      <c r="F181" s="148" t="s">
        <v>449</v>
      </c>
      <c r="H181" s="149">
        <v>26.2</v>
      </c>
      <c r="I181" s="150"/>
      <c r="L181" s="145"/>
      <c r="M181" s="151"/>
      <c r="T181" s="152"/>
      <c r="AT181" s="147" t="s">
        <v>124</v>
      </c>
      <c r="AU181" s="147" t="s">
        <v>81</v>
      </c>
      <c r="AV181" s="12" t="s">
        <v>81</v>
      </c>
      <c r="AW181" s="12" t="s">
        <v>29</v>
      </c>
      <c r="AX181" s="12" t="s">
        <v>77</v>
      </c>
      <c r="AY181" s="147" t="s">
        <v>115</v>
      </c>
    </row>
    <row r="182" spans="2:65" s="1" customFormat="1" ht="33" customHeight="1">
      <c r="B182" s="30"/>
      <c r="C182" s="131" t="s">
        <v>229</v>
      </c>
      <c r="D182" s="131" t="s">
        <v>118</v>
      </c>
      <c r="E182" s="132" t="s">
        <v>461</v>
      </c>
      <c r="F182" s="133" t="s">
        <v>462</v>
      </c>
      <c r="G182" s="134" t="s">
        <v>121</v>
      </c>
      <c r="H182" s="135">
        <v>443.14</v>
      </c>
      <c r="I182" s="136"/>
      <c r="J182" s="137">
        <f>ROUND(I182*H182,2)</f>
        <v>0</v>
      </c>
      <c r="K182" s="138"/>
      <c r="L182" s="30"/>
      <c r="M182" s="139" t="s">
        <v>1</v>
      </c>
      <c r="N182" s="140" t="s">
        <v>37</v>
      </c>
      <c r="P182" s="141">
        <f>O182*H182</f>
        <v>0</v>
      </c>
      <c r="Q182" s="141">
        <v>8.9219999999999994E-2</v>
      </c>
      <c r="R182" s="141">
        <f>Q182*H182</f>
        <v>39.536950799999993</v>
      </c>
      <c r="S182" s="141">
        <v>0</v>
      </c>
      <c r="T182" s="142">
        <f>S182*H182</f>
        <v>0</v>
      </c>
      <c r="AR182" s="143" t="s">
        <v>122</v>
      </c>
      <c r="AT182" s="143" t="s">
        <v>118</v>
      </c>
      <c r="AU182" s="143" t="s">
        <v>81</v>
      </c>
      <c r="AY182" s="15" t="s">
        <v>115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5" t="s">
        <v>77</v>
      </c>
      <c r="BK182" s="144">
        <f>ROUND(I182*H182,2)</f>
        <v>0</v>
      </c>
      <c r="BL182" s="15" t="s">
        <v>122</v>
      </c>
      <c r="BM182" s="143" t="s">
        <v>463</v>
      </c>
    </row>
    <row r="183" spans="2:65" s="12" customFormat="1" ht="11.25">
      <c r="B183" s="145"/>
      <c r="D183" s="146" t="s">
        <v>124</v>
      </c>
      <c r="E183" s="147" t="s">
        <v>1</v>
      </c>
      <c r="F183" s="148" t="s">
        <v>464</v>
      </c>
      <c r="H183" s="149">
        <v>443.14</v>
      </c>
      <c r="I183" s="150"/>
      <c r="L183" s="145"/>
      <c r="M183" s="151"/>
      <c r="T183" s="152"/>
      <c r="AT183" s="147" t="s">
        <v>124</v>
      </c>
      <c r="AU183" s="147" t="s">
        <v>81</v>
      </c>
      <c r="AV183" s="12" t="s">
        <v>81</v>
      </c>
      <c r="AW183" s="12" t="s">
        <v>29</v>
      </c>
      <c r="AX183" s="12" t="s">
        <v>77</v>
      </c>
      <c r="AY183" s="147" t="s">
        <v>115</v>
      </c>
    </row>
    <row r="184" spans="2:65" s="1" customFormat="1" ht="24.2" customHeight="1">
      <c r="B184" s="30"/>
      <c r="C184" s="160" t="s">
        <v>233</v>
      </c>
      <c r="D184" s="160" t="s">
        <v>207</v>
      </c>
      <c r="E184" s="161" t="s">
        <v>465</v>
      </c>
      <c r="F184" s="162" t="s">
        <v>466</v>
      </c>
      <c r="G184" s="163" t="s">
        <v>121</v>
      </c>
      <c r="H184" s="164">
        <v>483.25599999999997</v>
      </c>
      <c r="I184" s="165"/>
      <c r="J184" s="166">
        <f>ROUND(I184*H184,2)</f>
        <v>0</v>
      </c>
      <c r="K184" s="167"/>
      <c r="L184" s="168"/>
      <c r="M184" s="169" t="s">
        <v>1</v>
      </c>
      <c r="N184" s="170" t="s">
        <v>37</v>
      </c>
      <c r="P184" s="141">
        <f>O184*H184</f>
        <v>0</v>
      </c>
      <c r="Q184" s="141">
        <v>0.13100000000000001</v>
      </c>
      <c r="R184" s="141">
        <f>Q184*H184</f>
        <v>63.306536000000001</v>
      </c>
      <c r="S184" s="141">
        <v>0</v>
      </c>
      <c r="T184" s="142">
        <f>S184*H184</f>
        <v>0</v>
      </c>
      <c r="AR184" s="143" t="s">
        <v>210</v>
      </c>
      <c r="AT184" s="143" t="s">
        <v>207</v>
      </c>
      <c r="AU184" s="143" t="s">
        <v>81</v>
      </c>
      <c r="AY184" s="15" t="s">
        <v>115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5" t="s">
        <v>77</v>
      </c>
      <c r="BK184" s="144">
        <f>ROUND(I184*H184,2)</f>
        <v>0</v>
      </c>
      <c r="BL184" s="15" t="s">
        <v>122</v>
      </c>
      <c r="BM184" s="143" t="s">
        <v>467</v>
      </c>
    </row>
    <row r="185" spans="2:65" s="12" customFormat="1" ht="11.25">
      <c r="B185" s="145"/>
      <c r="D185" s="146" t="s">
        <v>124</v>
      </c>
      <c r="E185" s="147" t="s">
        <v>1</v>
      </c>
      <c r="F185" s="148" t="s">
        <v>468</v>
      </c>
      <c r="H185" s="149">
        <v>476.58</v>
      </c>
      <c r="I185" s="150"/>
      <c r="L185" s="145"/>
      <c r="M185" s="151"/>
      <c r="T185" s="152"/>
      <c r="AT185" s="147" t="s">
        <v>124</v>
      </c>
      <c r="AU185" s="147" t="s">
        <v>81</v>
      </c>
      <c r="AV185" s="12" t="s">
        <v>81</v>
      </c>
      <c r="AW185" s="12" t="s">
        <v>29</v>
      </c>
      <c r="AX185" s="12" t="s">
        <v>72</v>
      </c>
      <c r="AY185" s="147" t="s">
        <v>115</v>
      </c>
    </row>
    <row r="186" spans="2:65" s="12" customFormat="1" ht="11.25">
      <c r="B186" s="145"/>
      <c r="D186" s="146" t="s">
        <v>124</v>
      </c>
      <c r="E186" s="147" t="s">
        <v>1</v>
      </c>
      <c r="F186" s="148" t="s">
        <v>469</v>
      </c>
      <c r="H186" s="149">
        <v>-2.8</v>
      </c>
      <c r="I186" s="150"/>
      <c r="L186" s="145"/>
      <c r="M186" s="151"/>
      <c r="T186" s="152"/>
      <c r="AT186" s="147" t="s">
        <v>124</v>
      </c>
      <c r="AU186" s="147" t="s">
        <v>81</v>
      </c>
      <c r="AV186" s="12" t="s">
        <v>81</v>
      </c>
      <c r="AW186" s="12" t="s">
        <v>29</v>
      </c>
      <c r="AX186" s="12" t="s">
        <v>72</v>
      </c>
      <c r="AY186" s="147" t="s">
        <v>115</v>
      </c>
    </row>
    <row r="187" spans="2:65" s="13" customFormat="1" ht="11.25">
      <c r="B187" s="153"/>
      <c r="D187" s="146" t="s">
        <v>124</v>
      </c>
      <c r="E187" s="154" t="s">
        <v>1</v>
      </c>
      <c r="F187" s="155" t="s">
        <v>136</v>
      </c>
      <c r="H187" s="156">
        <v>473.78</v>
      </c>
      <c r="I187" s="157"/>
      <c r="L187" s="153"/>
      <c r="M187" s="158"/>
      <c r="T187" s="159"/>
      <c r="AT187" s="154" t="s">
        <v>124</v>
      </c>
      <c r="AU187" s="154" t="s">
        <v>81</v>
      </c>
      <c r="AV187" s="13" t="s">
        <v>122</v>
      </c>
      <c r="AW187" s="13" t="s">
        <v>29</v>
      </c>
      <c r="AX187" s="13" t="s">
        <v>77</v>
      </c>
      <c r="AY187" s="154" t="s">
        <v>115</v>
      </c>
    </row>
    <row r="188" spans="2:65" s="12" customFormat="1" ht="11.25">
      <c r="B188" s="145"/>
      <c r="D188" s="146" t="s">
        <v>124</v>
      </c>
      <c r="F188" s="148" t="s">
        <v>470</v>
      </c>
      <c r="H188" s="149">
        <v>483.25599999999997</v>
      </c>
      <c r="I188" s="150"/>
      <c r="L188" s="145"/>
      <c r="M188" s="151"/>
      <c r="T188" s="152"/>
      <c r="AT188" s="147" t="s">
        <v>124</v>
      </c>
      <c r="AU188" s="147" t="s">
        <v>81</v>
      </c>
      <c r="AV188" s="12" t="s">
        <v>81</v>
      </c>
      <c r="AW188" s="12" t="s">
        <v>4</v>
      </c>
      <c r="AX188" s="12" t="s">
        <v>77</v>
      </c>
      <c r="AY188" s="147" t="s">
        <v>115</v>
      </c>
    </row>
    <row r="189" spans="2:65" s="1" customFormat="1" ht="24.2" customHeight="1">
      <c r="B189" s="30"/>
      <c r="C189" s="160" t="s">
        <v>318</v>
      </c>
      <c r="D189" s="160" t="s">
        <v>207</v>
      </c>
      <c r="E189" s="161" t="s">
        <v>471</v>
      </c>
      <c r="F189" s="162" t="s">
        <v>472</v>
      </c>
      <c r="G189" s="163" t="s">
        <v>121</v>
      </c>
      <c r="H189" s="164">
        <v>2.8839999999999999</v>
      </c>
      <c r="I189" s="165"/>
      <c r="J189" s="166">
        <f>ROUND(I189*H189,2)</f>
        <v>0</v>
      </c>
      <c r="K189" s="167"/>
      <c r="L189" s="168"/>
      <c r="M189" s="169" t="s">
        <v>1</v>
      </c>
      <c r="N189" s="170" t="s">
        <v>37</v>
      </c>
      <c r="P189" s="141">
        <f>O189*H189</f>
        <v>0</v>
      </c>
      <c r="Q189" s="141">
        <v>0.13100000000000001</v>
      </c>
      <c r="R189" s="141">
        <f>Q189*H189</f>
        <v>0.37780400000000003</v>
      </c>
      <c r="S189" s="141">
        <v>0</v>
      </c>
      <c r="T189" s="142">
        <f>S189*H189</f>
        <v>0</v>
      </c>
      <c r="AR189" s="143" t="s">
        <v>210</v>
      </c>
      <c r="AT189" s="143" t="s">
        <v>207</v>
      </c>
      <c r="AU189" s="143" t="s">
        <v>81</v>
      </c>
      <c r="AY189" s="15" t="s">
        <v>115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5" t="s">
        <v>77</v>
      </c>
      <c r="BK189" s="144">
        <f>ROUND(I189*H189,2)</f>
        <v>0</v>
      </c>
      <c r="BL189" s="15" t="s">
        <v>122</v>
      </c>
      <c r="BM189" s="143" t="s">
        <v>473</v>
      </c>
    </row>
    <row r="190" spans="2:65" s="12" customFormat="1" ht="11.25">
      <c r="B190" s="145"/>
      <c r="D190" s="146" t="s">
        <v>124</v>
      </c>
      <c r="E190" s="147" t="s">
        <v>1</v>
      </c>
      <c r="F190" s="148" t="s">
        <v>474</v>
      </c>
      <c r="H190" s="149">
        <v>2.8</v>
      </c>
      <c r="I190" s="150"/>
      <c r="L190" s="145"/>
      <c r="M190" s="151"/>
      <c r="T190" s="152"/>
      <c r="AT190" s="147" t="s">
        <v>124</v>
      </c>
      <c r="AU190" s="147" t="s">
        <v>81</v>
      </c>
      <c r="AV190" s="12" t="s">
        <v>81</v>
      </c>
      <c r="AW190" s="12" t="s">
        <v>29</v>
      </c>
      <c r="AX190" s="12" t="s">
        <v>77</v>
      </c>
      <c r="AY190" s="147" t="s">
        <v>115</v>
      </c>
    </row>
    <row r="191" spans="2:65" s="12" customFormat="1" ht="11.25">
      <c r="B191" s="145"/>
      <c r="D191" s="146" t="s">
        <v>124</v>
      </c>
      <c r="F191" s="148" t="s">
        <v>475</v>
      </c>
      <c r="H191" s="149">
        <v>2.8839999999999999</v>
      </c>
      <c r="I191" s="150"/>
      <c r="L191" s="145"/>
      <c r="M191" s="151"/>
      <c r="T191" s="152"/>
      <c r="AT191" s="147" t="s">
        <v>124</v>
      </c>
      <c r="AU191" s="147" t="s">
        <v>81</v>
      </c>
      <c r="AV191" s="12" t="s">
        <v>81</v>
      </c>
      <c r="AW191" s="12" t="s">
        <v>4</v>
      </c>
      <c r="AX191" s="12" t="s">
        <v>77</v>
      </c>
      <c r="AY191" s="147" t="s">
        <v>115</v>
      </c>
    </row>
    <row r="192" spans="2:65" s="11" customFormat="1" ht="22.9" customHeight="1">
      <c r="B192" s="119"/>
      <c r="D192" s="120" t="s">
        <v>71</v>
      </c>
      <c r="E192" s="129" t="s">
        <v>210</v>
      </c>
      <c r="F192" s="129" t="s">
        <v>248</v>
      </c>
      <c r="I192" s="122"/>
      <c r="J192" s="130">
        <f>BK192</f>
        <v>0</v>
      </c>
      <c r="L192" s="119"/>
      <c r="M192" s="124"/>
      <c r="P192" s="125">
        <f>SUM(P193:P194)</f>
        <v>0</v>
      </c>
      <c r="R192" s="125">
        <f>SUM(R193:R194)</f>
        <v>1.4295599999999999</v>
      </c>
      <c r="T192" s="126">
        <f>SUM(T193:T194)</f>
        <v>1.32</v>
      </c>
      <c r="AR192" s="120" t="s">
        <v>77</v>
      </c>
      <c r="AT192" s="127" t="s">
        <v>71</v>
      </c>
      <c r="AU192" s="127" t="s">
        <v>77</v>
      </c>
      <c r="AY192" s="120" t="s">
        <v>115</v>
      </c>
      <c r="BK192" s="128">
        <f>SUM(BK193:BK194)</f>
        <v>0</v>
      </c>
    </row>
    <row r="193" spans="2:65" s="1" customFormat="1" ht="33" customHeight="1">
      <c r="B193" s="30"/>
      <c r="C193" s="131" t="s">
        <v>328</v>
      </c>
      <c r="D193" s="131" t="s">
        <v>118</v>
      </c>
      <c r="E193" s="132" t="s">
        <v>250</v>
      </c>
      <c r="F193" s="133" t="s">
        <v>251</v>
      </c>
      <c r="G193" s="134" t="s">
        <v>252</v>
      </c>
      <c r="H193" s="135">
        <v>2</v>
      </c>
      <c r="I193" s="136"/>
      <c r="J193" s="137">
        <f>ROUND(I193*H193,2)</f>
        <v>0</v>
      </c>
      <c r="K193" s="138"/>
      <c r="L193" s="30"/>
      <c r="M193" s="139" t="s">
        <v>1</v>
      </c>
      <c r="N193" s="140" t="s">
        <v>37</v>
      </c>
      <c r="P193" s="141">
        <f>O193*H193</f>
        <v>0</v>
      </c>
      <c r="Q193" s="141">
        <v>0.65847999999999995</v>
      </c>
      <c r="R193" s="141">
        <f>Q193*H193</f>
        <v>1.3169599999999999</v>
      </c>
      <c r="S193" s="141">
        <v>0.66</v>
      </c>
      <c r="T193" s="142">
        <f>S193*H193</f>
        <v>1.32</v>
      </c>
      <c r="AR193" s="143" t="s">
        <v>122</v>
      </c>
      <c r="AT193" s="143" t="s">
        <v>118</v>
      </c>
      <c r="AU193" s="143" t="s">
        <v>81</v>
      </c>
      <c r="AY193" s="15" t="s">
        <v>115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5" t="s">
        <v>77</v>
      </c>
      <c r="BK193" s="144">
        <f>ROUND(I193*H193,2)</f>
        <v>0</v>
      </c>
      <c r="BL193" s="15" t="s">
        <v>122</v>
      </c>
      <c r="BM193" s="143" t="s">
        <v>476</v>
      </c>
    </row>
    <row r="194" spans="2:65" s="1" customFormat="1" ht="24.2" customHeight="1">
      <c r="B194" s="30"/>
      <c r="C194" s="160" t="s">
        <v>332</v>
      </c>
      <c r="D194" s="160" t="s">
        <v>207</v>
      </c>
      <c r="E194" s="161" t="s">
        <v>477</v>
      </c>
      <c r="F194" s="162" t="s">
        <v>478</v>
      </c>
      <c r="G194" s="163" t="s">
        <v>252</v>
      </c>
      <c r="H194" s="164">
        <v>2</v>
      </c>
      <c r="I194" s="165"/>
      <c r="J194" s="166">
        <f>ROUND(I194*H194,2)</f>
        <v>0</v>
      </c>
      <c r="K194" s="167"/>
      <c r="L194" s="168"/>
      <c r="M194" s="169" t="s">
        <v>1</v>
      </c>
      <c r="N194" s="170" t="s">
        <v>37</v>
      </c>
      <c r="P194" s="141">
        <f>O194*H194</f>
        <v>0</v>
      </c>
      <c r="Q194" s="141">
        <v>5.6300000000000003E-2</v>
      </c>
      <c r="R194" s="141">
        <f>Q194*H194</f>
        <v>0.11260000000000001</v>
      </c>
      <c r="S194" s="141">
        <v>0</v>
      </c>
      <c r="T194" s="142">
        <f>S194*H194</f>
        <v>0</v>
      </c>
      <c r="AR194" s="143" t="s">
        <v>210</v>
      </c>
      <c r="AT194" s="143" t="s">
        <v>207</v>
      </c>
      <c r="AU194" s="143" t="s">
        <v>81</v>
      </c>
      <c r="AY194" s="15" t="s">
        <v>115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5" t="s">
        <v>77</v>
      </c>
      <c r="BK194" s="144">
        <f>ROUND(I194*H194,2)</f>
        <v>0</v>
      </c>
      <c r="BL194" s="15" t="s">
        <v>122</v>
      </c>
      <c r="BM194" s="143" t="s">
        <v>479</v>
      </c>
    </row>
    <row r="195" spans="2:65" s="11" customFormat="1" ht="22.9" customHeight="1">
      <c r="B195" s="119"/>
      <c r="D195" s="120" t="s">
        <v>71</v>
      </c>
      <c r="E195" s="129" t="s">
        <v>155</v>
      </c>
      <c r="F195" s="129" t="s">
        <v>266</v>
      </c>
      <c r="I195" s="122"/>
      <c r="J195" s="130">
        <f>BK195</f>
        <v>0</v>
      </c>
      <c r="L195" s="119"/>
      <c r="M195" s="124"/>
      <c r="P195" s="125">
        <f>SUM(P196:P206)</f>
        <v>0</v>
      </c>
      <c r="R195" s="125">
        <f>SUM(R196:R206)</f>
        <v>81.19408030000001</v>
      </c>
      <c r="T195" s="126">
        <f>SUM(T196:T206)</f>
        <v>0</v>
      </c>
      <c r="AR195" s="120" t="s">
        <v>77</v>
      </c>
      <c r="AT195" s="127" t="s">
        <v>71</v>
      </c>
      <c r="AU195" s="127" t="s">
        <v>77</v>
      </c>
      <c r="AY195" s="120" t="s">
        <v>115</v>
      </c>
      <c r="BK195" s="128">
        <f>SUM(BK196:BK206)</f>
        <v>0</v>
      </c>
    </row>
    <row r="196" spans="2:65" s="1" customFormat="1" ht="33" customHeight="1">
      <c r="B196" s="30"/>
      <c r="C196" s="131" t="s">
        <v>480</v>
      </c>
      <c r="D196" s="131" t="s">
        <v>118</v>
      </c>
      <c r="E196" s="132" t="s">
        <v>481</v>
      </c>
      <c r="F196" s="133" t="s">
        <v>482</v>
      </c>
      <c r="G196" s="134" t="s">
        <v>152</v>
      </c>
      <c r="H196" s="135">
        <v>235.6</v>
      </c>
      <c r="I196" s="136"/>
      <c r="J196" s="137">
        <f>ROUND(I196*H196,2)</f>
        <v>0</v>
      </c>
      <c r="K196" s="138"/>
      <c r="L196" s="30"/>
      <c r="M196" s="139" t="s">
        <v>1</v>
      </c>
      <c r="N196" s="140" t="s">
        <v>37</v>
      </c>
      <c r="P196" s="141">
        <f>O196*H196</f>
        <v>0</v>
      </c>
      <c r="Q196" s="141">
        <v>0.1295</v>
      </c>
      <c r="R196" s="141">
        <f>Q196*H196</f>
        <v>30.510200000000001</v>
      </c>
      <c r="S196" s="141">
        <v>0</v>
      </c>
      <c r="T196" s="142">
        <f>S196*H196</f>
        <v>0</v>
      </c>
      <c r="AR196" s="143" t="s">
        <v>122</v>
      </c>
      <c r="AT196" s="143" t="s">
        <v>118</v>
      </c>
      <c r="AU196" s="143" t="s">
        <v>81</v>
      </c>
      <c r="AY196" s="15" t="s">
        <v>115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5" t="s">
        <v>77</v>
      </c>
      <c r="BK196" s="144">
        <f>ROUND(I196*H196,2)</f>
        <v>0</v>
      </c>
      <c r="BL196" s="15" t="s">
        <v>122</v>
      </c>
      <c r="BM196" s="143" t="s">
        <v>483</v>
      </c>
    </row>
    <row r="197" spans="2:65" s="12" customFormat="1" ht="11.25">
      <c r="B197" s="145"/>
      <c r="D197" s="146" t="s">
        <v>124</v>
      </c>
      <c r="E197" s="147" t="s">
        <v>1</v>
      </c>
      <c r="F197" s="148" t="s">
        <v>484</v>
      </c>
      <c r="H197" s="149">
        <v>235.6</v>
      </c>
      <c r="I197" s="150"/>
      <c r="L197" s="145"/>
      <c r="M197" s="151"/>
      <c r="T197" s="152"/>
      <c r="AT197" s="147" t="s">
        <v>124</v>
      </c>
      <c r="AU197" s="147" t="s">
        <v>81</v>
      </c>
      <c r="AV197" s="12" t="s">
        <v>81</v>
      </c>
      <c r="AW197" s="12" t="s">
        <v>29</v>
      </c>
      <c r="AX197" s="12" t="s">
        <v>77</v>
      </c>
      <c r="AY197" s="147" t="s">
        <v>115</v>
      </c>
    </row>
    <row r="198" spans="2:65" s="1" customFormat="1" ht="16.5" customHeight="1">
      <c r="B198" s="30"/>
      <c r="C198" s="160" t="s">
        <v>254</v>
      </c>
      <c r="D198" s="160" t="s">
        <v>207</v>
      </c>
      <c r="E198" s="161" t="s">
        <v>485</v>
      </c>
      <c r="F198" s="162" t="s">
        <v>486</v>
      </c>
      <c r="G198" s="163" t="s">
        <v>152</v>
      </c>
      <c r="H198" s="164">
        <v>240.31200000000001</v>
      </c>
      <c r="I198" s="165"/>
      <c r="J198" s="166">
        <f>ROUND(I198*H198,2)</f>
        <v>0</v>
      </c>
      <c r="K198" s="167"/>
      <c r="L198" s="168"/>
      <c r="M198" s="169" t="s">
        <v>1</v>
      </c>
      <c r="N198" s="170" t="s">
        <v>37</v>
      </c>
      <c r="P198" s="141">
        <f>O198*H198</f>
        <v>0</v>
      </c>
      <c r="Q198" s="141">
        <v>4.4999999999999998E-2</v>
      </c>
      <c r="R198" s="141">
        <f>Q198*H198</f>
        <v>10.81404</v>
      </c>
      <c r="S198" s="141">
        <v>0</v>
      </c>
      <c r="T198" s="142">
        <f>S198*H198</f>
        <v>0</v>
      </c>
      <c r="AR198" s="143" t="s">
        <v>210</v>
      </c>
      <c r="AT198" s="143" t="s">
        <v>207</v>
      </c>
      <c r="AU198" s="143" t="s">
        <v>81</v>
      </c>
      <c r="AY198" s="15" t="s">
        <v>115</v>
      </c>
      <c r="BE198" s="144">
        <f>IF(N198="základní",J198,0)</f>
        <v>0</v>
      </c>
      <c r="BF198" s="144">
        <f>IF(N198="snížená",J198,0)</f>
        <v>0</v>
      </c>
      <c r="BG198" s="144">
        <f>IF(N198="zákl. přenesená",J198,0)</f>
        <v>0</v>
      </c>
      <c r="BH198" s="144">
        <f>IF(N198="sníž. přenesená",J198,0)</f>
        <v>0</v>
      </c>
      <c r="BI198" s="144">
        <f>IF(N198="nulová",J198,0)</f>
        <v>0</v>
      </c>
      <c r="BJ198" s="15" t="s">
        <v>77</v>
      </c>
      <c r="BK198" s="144">
        <f>ROUND(I198*H198,2)</f>
        <v>0</v>
      </c>
      <c r="BL198" s="15" t="s">
        <v>122</v>
      </c>
      <c r="BM198" s="143" t="s">
        <v>487</v>
      </c>
    </row>
    <row r="199" spans="2:65" s="12" customFormat="1" ht="11.25">
      <c r="B199" s="145"/>
      <c r="D199" s="146" t="s">
        <v>124</v>
      </c>
      <c r="E199" s="147" t="s">
        <v>1</v>
      </c>
      <c r="F199" s="148" t="s">
        <v>488</v>
      </c>
      <c r="H199" s="149">
        <v>235.6</v>
      </c>
      <c r="I199" s="150"/>
      <c r="L199" s="145"/>
      <c r="M199" s="151"/>
      <c r="T199" s="152"/>
      <c r="AT199" s="147" t="s">
        <v>124</v>
      </c>
      <c r="AU199" s="147" t="s">
        <v>81</v>
      </c>
      <c r="AV199" s="12" t="s">
        <v>81</v>
      </c>
      <c r="AW199" s="12" t="s">
        <v>29</v>
      </c>
      <c r="AX199" s="12" t="s">
        <v>77</v>
      </c>
      <c r="AY199" s="147" t="s">
        <v>115</v>
      </c>
    </row>
    <row r="200" spans="2:65" s="12" customFormat="1" ht="11.25">
      <c r="B200" s="145"/>
      <c r="D200" s="146" t="s">
        <v>124</v>
      </c>
      <c r="F200" s="148" t="s">
        <v>489</v>
      </c>
      <c r="H200" s="149">
        <v>240.31200000000001</v>
      </c>
      <c r="I200" s="150"/>
      <c r="L200" s="145"/>
      <c r="M200" s="151"/>
      <c r="T200" s="152"/>
      <c r="AT200" s="147" t="s">
        <v>124</v>
      </c>
      <c r="AU200" s="147" t="s">
        <v>81</v>
      </c>
      <c r="AV200" s="12" t="s">
        <v>81</v>
      </c>
      <c r="AW200" s="12" t="s">
        <v>4</v>
      </c>
      <c r="AX200" s="12" t="s">
        <v>77</v>
      </c>
      <c r="AY200" s="147" t="s">
        <v>115</v>
      </c>
    </row>
    <row r="201" spans="2:65" s="1" customFormat="1" ht="24.2" customHeight="1">
      <c r="B201" s="30"/>
      <c r="C201" s="131" t="s">
        <v>258</v>
      </c>
      <c r="D201" s="131" t="s">
        <v>118</v>
      </c>
      <c r="E201" s="132" t="s">
        <v>314</v>
      </c>
      <c r="F201" s="133" t="s">
        <v>315</v>
      </c>
      <c r="G201" s="134" t="s">
        <v>163</v>
      </c>
      <c r="H201" s="135">
        <v>17.670000000000002</v>
      </c>
      <c r="I201" s="136"/>
      <c r="J201" s="137">
        <f>ROUND(I201*H201,2)</f>
        <v>0</v>
      </c>
      <c r="K201" s="138"/>
      <c r="L201" s="30"/>
      <c r="M201" s="139" t="s">
        <v>1</v>
      </c>
      <c r="N201" s="140" t="s">
        <v>37</v>
      </c>
      <c r="P201" s="141">
        <f>O201*H201</f>
        <v>0</v>
      </c>
      <c r="Q201" s="141">
        <v>2.2563399999999998</v>
      </c>
      <c r="R201" s="141">
        <f>Q201*H201</f>
        <v>39.8695278</v>
      </c>
      <c r="S201" s="141">
        <v>0</v>
      </c>
      <c r="T201" s="142">
        <f>S201*H201</f>
        <v>0</v>
      </c>
      <c r="AR201" s="143" t="s">
        <v>122</v>
      </c>
      <c r="AT201" s="143" t="s">
        <v>118</v>
      </c>
      <c r="AU201" s="143" t="s">
        <v>81</v>
      </c>
      <c r="AY201" s="15" t="s">
        <v>115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5" t="s">
        <v>77</v>
      </c>
      <c r="BK201" s="144">
        <f>ROUND(I201*H201,2)</f>
        <v>0</v>
      </c>
      <c r="BL201" s="15" t="s">
        <v>122</v>
      </c>
      <c r="BM201" s="143" t="s">
        <v>490</v>
      </c>
    </row>
    <row r="202" spans="2:65" s="12" customFormat="1" ht="11.25">
      <c r="B202" s="145"/>
      <c r="D202" s="146" t="s">
        <v>124</v>
      </c>
      <c r="E202" s="147" t="s">
        <v>1</v>
      </c>
      <c r="F202" s="148" t="s">
        <v>491</v>
      </c>
      <c r="H202" s="149">
        <v>17.670000000000002</v>
      </c>
      <c r="I202" s="150"/>
      <c r="L202" s="145"/>
      <c r="M202" s="151"/>
      <c r="T202" s="152"/>
      <c r="AT202" s="147" t="s">
        <v>124</v>
      </c>
      <c r="AU202" s="147" t="s">
        <v>81</v>
      </c>
      <c r="AV202" s="12" t="s">
        <v>81</v>
      </c>
      <c r="AW202" s="12" t="s">
        <v>29</v>
      </c>
      <c r="AX202" s="12" t="s">
        <v>77</v>
      </c>
      <c r="AY202" s="147" t="s">
        <v>115</v>
      </c>
    </row>
    <row r="203" spans="2:65" s="1" customFormat="1" ht="24.2" customHeight="1">
      <c r="B203" s="30"/>
      <c r="C203" s="131" t="s">
        <v>262</v>
      </c>
      <c r="D203" s="131" t="s">
        <v>118</v>
      </c>
      <c r="E203" s="132" t="s">
        <v>319</v>
      </c>
      <c r="F203" s="133" t="s">
        <v>320</v>
      </c>
      <c r="G203" s="134" t="s">
        <v>152</v>
      </c>
      <c r="H203" s="135">
        <v>6.25</v>
      </c>
      <c r="I203" s="136"/>
      <c r="J203" s="137">
        <f>ROUND(I203*H203,2)</f>
        <v>0</v>
      </c>
      <c r="K203" s="138"/>
      <c r="L203" s="30"/>
      <c r="M203" s="139" t="s">
        <v>1</v>
      </c>
      <c r="N203" s="140" t="s">
        <v>37</v>
      </c>
      <c r="P203" s="141">
        <f>O203*H203</f>
        <v>0</v>
      </c>
      <c r="Q203" s="141">
        <v>0</v>
      </c>
      <c r="R203" s="141">
        <f>Q203*H203</f>
        <v>0</v>
      </c>
      <c r="S203" s="141">
        <v>0</v>
      </c>
      <c r="T203" s="142">
        <f>S203*H203</f>
        <v>0</v>
      </c>
      <c r="AR203" s="143" t="s">
        <v>122</v>
      </c>
      <c r="AT203" s="143" t="s">
        <v>118</v>
      </c>
      <c r="AU203" s="143" t="s">
        <v>81</v>
      </c>
      <c r="AY203" s="15" t="s">
        <v>115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5" t="s">
        <v>77</v>
      </c>
      <c r="BK203" s="144">
        <f>ROUND(I203*H203,2)</f>
        <v>0</v>
      </c>
      <c r="BL203" s="15" t="s">
        <v>122</v>
      </c>
      <c r="BM203" s="143" t="s">
        <v>492</v>
      </c>
    </row>
    <row r="204" spans="2:65" s="12" customFormat="1" ht="11.25">
      <c r="B204" s="145"/>
      <c r="D204" s="146" t="s">
        <v>124</v>
      </c>
      <c r="E204" s="147" t="s">
        <v>1</v>
      </c>
      <c r="F204" s="148" t="s">
        <v>493</v>
      </c>
      <c r="H204" s="149">
        <v>6.25</v>
      </c>
      <c r="I204" s="150"/>
      <c r="L204" s="145"/>
      <c r="M204" s="151"/>
      <c r="T204" s="152"/>
      <c r="AT204" s="147" t="s">
        <v>124</v>
      </c>
      <c r="AU204" s="147" t="s">
        <v>81</v>
      </c>
      <c r="AV204" s="12" t="s">
        <v>81</v>
      </c>
      <c r="AW204" s="12" t="s">
        <v>29</v>
      </c>
      <c r="AX204" s="12" t="s">
        <v>77</v>
      </c>
      <c r="AY204" s="147" t="s">
        <v>115</v>
      </c>
    </row>
    <row r="205" spans="2:65" s="1" customFormat="1" ht="24.2" customHeight="1">
      <c r="B205" s="30"/>
      <c r="C205" s="131" t="s">
        <v>494</v>
      </c>
      <c r="D205" s="131" t="s">
        <v>118</v>
      </c>
      <c r="E205" s="132" t="s">
        <v>325</v>
      </c>
      <c r="F205" s="133" t="s">
        <v>326</v>
      </c>
      <c r="G205" s="134" t="s">
        <v>152</v>
      </c>
      <c r="H205" s="135">
        <v>6.25</v>
      </c>
      <c r="I205" s="136"/>
      <c r="J205" s="137">
        <f>ROUND(I205*H205,2)</f>
        <v>0</v>
      </c>
      <c r="K205" s="138"/>
      <c r="L205" s="30"/>
      <c r="M205" s="139" t="s">
        <v>1</v>
      </c>
      <c r="N205" s="140" t="s">
        <v>37</v>
      </c>
      <c r="P205" s="141">
        <f>O205*H205</f>
        <v>0</v>
      </c>
      <c r="Q205" s="141">
        <v>5.0000000000000002E-5</v>
      </c>
      <c r="R205" s="141">
        <f>Q205*H205</f>
        <v>3.1250000000000001E-4</v>
      </c>
      <c r="S205" s="141">
        <v>0</v>
      </c>
      <c r="T205" s="142">
        <f>S205*H205</f>
        <v>0</v>
      </c>
      <c r="AR205" s="143" t="s">
        <v>122</v>
      </c>
      <c r="AT205" s="143" t="s">
        <v>118</v>
      </c>
      <c r="AU205" s="143" t="s">
        <v>81</v>
      </c>
      <c r="AY205" s="15" t="s">
        <v>115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5" t="s">
        <v>77</v>
      </c>
      <c r="BK205" s="144">
        <f>ROUND(I205*H205,2)</f>
        <v>0</v>
      </c>
      <c r="BL205" s="15" t="s">
        <v>122</v>
      </c>
      <c r="BM205" s="143" t="s">
        <v>495</v>
      </c>
    </row>
    <row r="206" spans="2:65" s="1" customFormat="1" ht="16.5" customHeight="1">
      <c r="B206" s="30"/>
      <c r="C206" s="131" t="s">
        <v>267</v>
      </c>
      <c r="D206" s="131" t="s">
        <v>118</v>
      </c>
      <c r="E206" s="132" t="s">
        <v>329</v>
      </c>
      <c r="F206" s="133" t="s">
        <v>330</v>
      </c>
      <c r="G206" s="134" t="s">
        <v>152</v>
      </c>
      <c r="H206" s="135">
        <v>6.25</v>
      </c>
      <c r="I206" s="136"/>
      <c r="J206" s="137">
        <f>ROUND(I206*H206,2)</f>
        <v>0</v>
      </c>
      <c r="K206" s="138"/>
      <c r="L206" s="30"/>
      <c r="M206" s="139" t="s">
        <v>1</v>
      </c>
      <c r="N206" s="140" t="s">
        <v>37</v>
      </c>
      <c r="P206" s="141">
        <f>O206*H206</f>
        <v>0</v>
      </c>
      <c r="Q206" s="141">
        <v>0</v>
      </c>
      <c r="R206" s="141">
        <f>Q206*H206</f>
        <v>0</v>
      </c>
      <c r="S206" s="141">
        <v>0</v>
      </c>
      <c r="T206" s="142">
        <f>S206*H206</f>
        <v>0</v>
      </c>
      <c r="AR206" s="143" t="s">
        <v>122</v>
      </c>
      <c r="AT206" s="143" t="s">
        <v>118</v>
      </c>
      <c r="AU206" s="143" t="s">
        <v>81</v>
      </c>
      <c r="AY206" s="15" t="s">
        <v>115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5" t="s">
        <v>77</v>
      </c>
      <c r="BK206" s="144">
        <f>ROUND(I206*H206,2)</f>
        <v>0</v>
      </c>
      <c r="BL206" s="15" t="s">
        <v>122</v>
      </c>
      <c r="BM206" s="143" t="s">
        <v>496</v>
      </c>
    </row>
    <row r="207" spans="2:65" s="11" customFormat="1" ht="22.9" customHeight="1">
      <c r="B207" s="119"/>
      <c r="D207" s="120" t="s">
        <v>71</v>
      </c>
      <c r="E207" s="129" t="s">
        <v>342</v>
      </c>
      <c r="F207" s="129" t="s">
        <v>343</v>
      </c>
      <c r="I207" s="122"/>
      <c r="J207" s="130">
        <f>BK207</f>
        <v>0</v>
      </c>
      <c r="L207" s="119"/>
      <c r="M207" s="124"/>
      <c r="P207" s="125">
        <f>SUM(P208:P213)</f>
        <v>0</v>
      </c>
      <c r="R207" s="125">
        <f>SUM(R208:R213)</f>
        <v>0</v>
      </c>
      <c r="T207" s="126">
        <f>SUM(T208:T213)</f>
        <v>0</v>
      </c>
      <c r="AR207" s="120" t="s">
        <v>77</v>
      </c>
      <c r="AT207" s="127" t="s">
        <v>71</v>
      </c>
      <c r="AU207" s="127" t="s">
        <v>77</v>
      </c>
      <c r="AY207" s="120" t="s">
        <v>115</v>
      </c>
      <c r="BK207" s="128">
        <f>SUM(BK208:BK213)</f>
        <v>0</v>
      </c>
    </row>
    <row r="208" spans="2:65" s="1" customFormat="1" ht="21.75" customHeight="1">
      <c r="B208" s="30"/>
      <c r="C208" s="131" t="s">
        <v>274</v>
      </c>
      <c r="D208" s="131" t="s">
        <v>118</v>
      </c>
      <c r="E208" s="132" t="s">
        <v>345</v>
      </c>
      <c r="F208" s="133" t="s">
        <v>346</v>
      </c>
      <c r="G208" s="134" t="s">
        <v>189</v>
      </c>
      <c r="H208" s="135">
        <v>334.649</v>
      </c>
      <c r="I208" s="136"/>
      <c r="J208" s="137">
        <f>ROUND(I208*H208,2)</f>
        <v>0</v>
      </c>
      <c r="K208" s="138"/>
      <c r="L208" s="30"/>
      <c r="M208" s="139" t="s">
        <v>1</v>
      </c>
      <c r="N208" s="140" t="s">
        <v>37</v>
      </c>
      <c r="P208" s="141">
        <f>O208*H208</f>
        <v>0</v>
      </c>
      <c r="Q208" s="141">
        <v>0</v>
      </c>
      <c r="R208" s="141">
        <f>Q208*H208</f>
        <v>0</v>
      </c>
      <c r="S208" s="141">
        <v>0</v>
      </c>
      <c r="T208" s="142">
        <f>S208*H208</f>
        <v>0</v>
      </c>
      <c r="AR208" s="143" t="s">
        <v>122</v>
      </c>
      <c r="AT208" s="143" t="s">
        <v>118</v>
      </c>
      <c r="AU208" s="143" t="s">
        <v>81</v>
      </c>
      <c r="AY208" s="15" t="s">
        <v>115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5" t="s">
        <v>77</v>
      </c>
      <c r="BK208" s="144">
        <f>ROUND(I208*H208,2)</f>
        <v>0</v>
      </c>
      <c r="BL208" s="15" t="s">
        <v>122</v>
      </c>
      <c r="BM208" s="143" t="s">
        <v>497</v>
      </c>
    </row>
    <row r="209" spans="2:65" s="1" customFormat="1" ht="24.2" customHeight="1">
      <c r="B209" s="30"/>
      <c r="C209" s="131" t="s">
        <v>498</v>
      </c>
      <c r="D209" s="131" t="s">
        <v>118</v>
      </c>
      <c r="E209" s="132" t="s">
        <v>349</v>
      </c>
      <c r="F209" s="133" t="s">
        <v>350</v>
      </c>
      <c r="G209" s="134" t="s">
        <v>189</v>
      </c>
      <c r="H209" s="135">
        <v>5354.384</v>
      </c>
      <c r="I209" s="136"/>
      <c r="J209" s="137">
        <f>ROUND(I209*H209,2)</f>
        <v>0</v>
      </c>
      <c r="K209" s="138"/>
      <c r="L209" s="30"/>
      <c r="M209" s="139" t="s">
        <v>1</v>
      </c>
      <c r="N209" s="140" t="s">
        <v>37</v>
      </c>
      <c r="P209" s="141">
        <f>O209*H209</f>
        <v>0</v>
      </c>
      <c r="Q209" s="141">
        <v>0</v>
      </c>
      <c r="R209" s="141">
        <f>Q209*H209</f>
        <v>0</v>
      </c>
      <c r="S209" s="141">
        <v>0</v>
      </c>
      <c r="T209" s="142">
        <f>S209*H209</f>
        <v>0</v>
      </c>
      <c r="AR209" s="143" t="s">
        <v>122</v>
      </c>
      <c r="AT209" s="143" t="s">
        <v>118</v>
      </c>
      <c r="AU209" s="143" t="s">
        <v>81</v>
      </c>
      <c r="AY209" s="15" t="s">
        <v>115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5" t="s">
        <v>77</v>
      </c>
      <c r="BK209" s="144">
        <f>ROUND(I209*H209,2)</f>
        <v>0</v>
      </c>
      <c r="BL209" s="15" t="s">
        <v>122</v>
      </c>
      <c r="BM209" s="143" t="s">
        <v>499</v>
      </c>
    </row>
    <row r="210" spans="2:65" s="12" customFormat="1" ht="11.25">
      <c r="B210" s="145"/>
      <c r="D210" s="146" t="s">
        <v>124</v>
      </c>
      <c r="F210" s="148" t="s">
        <v>500</v>
      </c>
      <c r="H210" s="149">
        <v>5354.384</v>
      </c>
      <c r="I210" s="150"/>
      <c r="L210" s="145"/>
      <c r="M210" s="151"/>
      <c r="T210" s="152"/>
      <c r="AT210" s="147" t="s">
        <v>124</v>
      </c>
      <c r="AU210" s="147" t="s">
        <v>81</v>
      </c>
      <c r="AV210" s="12" t="s">
        <v>81</v>
      </c>
      <c r="AW210" s="12" t="s">
        <v>4</v>
      </c>
      <c r="AX210" s="12" t="s">
        <v>77</v>
      </c>
      <c r="AY210" s="147" t="s">
        <v>115</v>
      </c>
    </row>
    <row r="211" spans="2:65" s="1" customFormat="1" ht="44.25" customHeight="1">
      <c r="B211" s="30"/>
      <c r="C211" s="131" t="s">
        <v>304</v>
      </c>
      <c r="D211" s="131" t="s">
        <v>118</v>
      </c>
      <c r="E211" s="132" t="s">
        <v>359</v>
      </c>
      <c r="F211" s="133" t="s">
        <v>360</v>
      </c>
      <c r="G211" s="134" t="s">
        <v>189</v>
      </c>
      <c r="H211" s="135">
        <v>235.78299999999999</v>
      </c>
      <c r="I211" s="136"/>
      <c r="J211" s="137">
        <f>ROUND(I211*H211,2)</f>
        <v>0</v>
      </c>
      <c r="K211" s="138"/>
      <c r="L211" s="30"/>
      <c r="M211" s="139" t="s">
        <v>1</v>
      </c>
      <c r="N211" s="140" t="s">
        <v>37</v>
      </c>
      <c r="P211" s="141">
        <f>O211*H211</f>
        <v>0</v>
      </c>
      <c r="Q211" s="141">
        <v>0</v>
      </c>
      <c r="R211" s="141">
        <f>Q211*H211</f>
        <v>0</v>
      </c>
      <c r="S211" s="141">
        <v>0</v>
      </c>
      <c r="T211" s="142">
        <f>S211*H211</f>
        <v>0</v>
      </c>
      <c r="AR211" s="143" t="s">
        <v>122</v>
      </c>
      <c r="AT211" s="143" t="s">
        <v>118</v>
      </c>
      <c r="AU211" s="143" t="s">
        <v>81</v>
      </c>
      <c r="AY211" s="15" t="s">
        <v>115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5" t="s">
        <v>77</v>
      </c>
      <c r="BK211" s="144">
        <f>ROUND(I211*H211,2)</f>
        <v>0</v>
      </c>
      <c r="BL211" s="15" t="s">
        <v>122</v>
      </c>
      <c r="BM211" s="143" t="s">
        <v>501</v>
      </c>
    </row>
    <row r="212" spans="2:65" s="12" customFormat="1" ht="11.25">
      <c r="B212" s="145"/>
      <c r="D212" s="146" t="s">
        <v>124</v>
      </c>
      <c r="E212" s="147" t="s">
        <v>1</v>
      </c>
      <c r="F212" s="148" t="s">
        <v>502</v>
      </c>
      <c r="H212" s="149">
        <v>235.78299999999999</v>
      </c>
      <c r="I212" s="150"/>
      <c r="L212" s="145"/>
      <c r="M212" s="151"/>
      <c r="T212" s="152"/>
      <c r="AT212" s="147" t="s">
        <v>124</v>
      </c>
      <c r="AU212" s="147" t="s">
        <v>81</v>
      </c>
      <c r="AV212" s="12" t="s">
        <v>81</v>
      </c>
      <c r="AW212" s="12" t="s">
        <v>29</v>
      </c>
      <c r="AX212" s="12" t="s">
        <v>77</v>
      </c>
      <c r="AY212" s="147" t="s">
        <v>115</v>
      </c>
    </row>
    <row r="213" spans="2:65" s="1" customFormat="1" ht="44.25" customHeight="1">
      <c r="B213" s="30"/>
      <c r="C213" s="131" t="s">
        <v>309</v>
      </c>
      <c r="D213" s="131" t="s">
        <v>118</v>
      </c>
      <c r="E213" s="132" t="s">
        <v>364</v>
      </c>
      <c r="F213" s="133" t="s">
        <v>365</v>
      </c>
      <c r="G213" s="134" t="s">
        <v>189</v>
      </c>
      <c r="H213" s="135">
        <v>98.866</v>
      </c>
      <c r="I213" s="136"/>
      <c r="J213" s="137">
        <f>ROUND(I213*H213,2)</f>
        <v>0</v>
      </c>
      <c r="K213" s="138"/>
      <c r="L213" s="30"/>
      <c r="M213" s="139" t="s">
        <v>1</v>
      </c>
      <c r="N213" s="140" t="s">
        <v>37</v>
      </c>
      <c r="P213" s="141">
        <f>O213*H213</f>
        <v>0</v>
      </c>
      <c r="Q213" s="141">
        <v>0</v>
      </c>
      <c r="R213" s="141">
        <f>Q213*H213</f>
        <v>0</v>
      </c>
      <c r="S213" s="141">
        <v>0</v>
      </c>
      <c r="T213" s="142">
        <f>S213*H213</f>
        <v>0</v>
      </c>
      <c r="AR213" s="143" t="s">
        <v>122</v>
      </c>
      <c r="AT213" s="143" t="s">
        <v>118</v>
      </c>
      <c r="AU213" s="143" t="s">
        <v>81</v>
      </c>
      <c r="AY213" s="15" t="s">
        <v>115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5" t="s">
        <v>77</v>
      </c>
      <c r="BK213" s="144">
        <f>ROUND(I213*H213,2)</f>
        <v>0</v>
      </c>
      <c r="BL213" s="15" t="s">
        <v>122</v>
      </c>
      <c r="BM213" s="143" t="s">
        <v>503</v>
      </c>
    </row>
    <row r="214" spans="2:65" s="11" customFormat="1" ht="22.9" customHeight="1">
      <c r="B214" s="119"/>
      <c r="D214" s="120" t="s">
        <v>71</v>
      </c>
      <c r="E214" s="129" t="s">
        <v>367</v>
      </c>
      <c r="F214" s="129" t="s">
        <v>368</v>
      </c>
      <c r="I214" s="122"/>
      <c r="J214" s="130">
        <f>BK214</f>
        <v>0</v>
      </c>
      <c r="L214" s="119"/>
      <c r="M214" s="124"/>
      <c r="P214" s="125">
        <f>P215</f>
        <v>0</v>
      </c>
      <c r="R214" s="125">
        <f>R215</f>
        <v>0</v>
      </c>
      <c r="T214" s="126">
        <f>T215</f>
        <v>0</v>
      </c>
      <c r="AR214" s="120" t="s">
        <v>77</v>
      </c>
      <c r="AT214" s="127" t="s">
        <v>71</v>
      </c>
      <c r="AU214" s="127" t="s">
        <v>77</v>
      </c>
      <c r="AY214" s="120" t="s">
        <v>115</v>
      </c>
      <c r="BK214" s="128">
        <f>BK215</f>
        <v>0</v>
      </c>
    </row>
    <row r="215" spans="2:65" s="1" customFormat="1" ht="24.2" customHeight="1">
      <c r="B215" s="30"/>
      <c r="C215" s="131" t="s">
        <v>504</v>
      </c>
      <c r="D215" s="131" t="s">
        <v>118</v>
      </c>
      <c r="E215" s="132" t="s">
        <v>505</v>
      </c>
      <c r="F215" s="133" t="s">
        <v>506</v>
      </c>
      <c r="G215" s="134" t="s">
        <v>189</v>
      </c>
      <c r="H215" s="135">
        <v>287.291</v>
      </c>
      <c r="I215" s="136"/>
      <c r="J215" s="137">
        <f>ROUND(I215*H215,2)</f>
        <v>0</v>
      </c>
      <c r="K215" s="138"/>
      <c r="L215" s="30"/>
      <c r="M215" s="139" t="s">
        <v>1</v>
      </c>
      <c r="N215" s="140" t="s">
        <v>37</v>
      </c>
      <c r="P215" s="141">
        <f>O215*H215</f>
        <v>0</v>
      </c>
      <c r="Q215" s="141">
        <v>0</v>
      </c>
      <c r="R215" s="141">
        <f>Q215*H215</f>
        <v>0</v>
      </c>
      <c r="S215" s="141">
        <v>0</v>
      </c>
      <c r="T215" s="142">
        <f>S215*H215</f>
        <v>0</v>
      </c>
      <c r="AR215" s="143" t="s">
        <v>122</v>
      </c>
      <c r="AT215" s="143" t="s">
        <v>118</v>
      </c>
      <c r="AU215" s="143" t="s">
        <v>81</v>
      </c>
      <c r="AY215" s="15" t="s">
        <v>115</v>
      </c>
      <c r="BE215" s="144">
        <f>IF(N215="základní",J215,0)</f>
        <v>0</v>
      </c>
      <c r="BF215" s="144">
        <f>IF(N215="snížená",J215,0)</f>
        <v>0</v>
      </c>
      <c r="BG215" s="144">
        <f>IF(N215="zákl. přenesená",J215,0)</f>
        <v>0</v>
      </c>
      <c r="BH215" s="144">
        <f>IF(N215="sníž. přenesená",J215,0)</f>
        <v>0</v>
      </c>
      <c r="BI215" s="144">
        <f>IF(N215="nulová",J215,0)</f>
        <v>0</v>
      </c>
      <c r="BJ215" s="15" t="s">
        <v>77</v>
      </c>
      <c r="BK215" s="144">
        <f>ROUND(I215*H215,2)</f>
        <v>0</v>
      </c>
      <c r="BL215" s="15" t="s">
        <v>122</v>
      </c>
      <c r="BM215" s="143" t="s">
        <v>507</v>
      </c>
    </row>
    <row r="216" spans="2:65" s="11" customFormat="1" ht="25.9" customHeight="1">
      <c r="B216" s="119"/>
      <c r="D216" s="120" t="s">
        <v>71</v>
      </c>
      <c r="E216" s="121" t="s">
        <v>373</v>
      </c>
      <c r="F216" s="121" t="s">
        <v>374</v>
      </c>
      <c r="I216" s="122"/>
      <c r="J216" s="123">
        <f>BK216</f>
        <v>0</v>
      </c>
      <c r="L216" s="119"/>
      <c r="M216" s="124"/>
      <c r="P216" s="125">
        <f>SUM(P217:P219)</f>
        <v>0</v>
      </c>
      <c r="R216" s="125">
        <f>SUM(R217:R219)</f>
        <v>0</v>
      </c>
      <c r="T216" s="126">
        <f>SUM(T217:T219)</f>
        <v>0</v>
      </c>
      <c r="AR216" s="120" t="s">
        <v>137</v>
      </c>
      <c r="AT216" s="127" t="s">
        <v>71</v>
      </c>
      <c r="AU216" s="127" t="s">
        <v>72</v>
      </c>
      <c r="AY216" s="120" t="s">
        <v>115</v>
      </c>
      <c r="BK216" s="128">
        <f>SUM(BK217:BK219)</f>
        <v>0</v>
      </c>
    </row>
    <row r="217" spans="2:65" s="1" customFormat="1" ht="16.5" customHeight="1">
      <c r="B217" s="30"/>
      <c r="C217" s="131" t="s">
        <v>508</v>
      </c>
      <c r="D217" s="131" t="s">
        <v>118</v>
      </c>
      <c r="E217" s="132" t="s">
        <v>376</v>
      </c>
      <c r="F217" s="133" t="s">
        <v>377</v>
      </c>
      <c r="G217" s="134" t="s">
        <v>378</v>
      </c>
      <c r="H217" s="135">
        <v>1</v>
      </c>
      <c r="I217" s="136"/>
      <c r="J217" s="137">
        <f>ROUND(I217*H217,2)</f>
        <v>0</v>
      </c>
      <c r="K217" s="138"/>
      <c r="L217" s="30"/>
      <c r="M217" s="139" t="s">
        <v>1</v>
      </c>
      <c r="N217" s="140" t="s">
        <v>37</v>
      </c>
      <c r="P217" s="141">
        <f>O217*H217</f>
        <v>0</v>
      </c>
      <c r="Q217" s="141">
        <v>0</v>
      </c>
      <c r="R217" s="141">
        <f>Q217*H217</f>
        <v>0</v>
      </c>
      <c r="S217" s="141">
        <v>0</v>
      </c>
      <c r="T217" s="142">
        <f>S217*H217</f>
        <v>0</v>
      </c>
      <c r="AR217" s="143" t="s">
        <v>379</v>
      </c>
      <c r="AT217" s="143" t="s">
        <v>118</v>
      </c>
      <c r="AU217" s="143" t="s">
        <v>77</v>
      </c>
      <c r="AY217" s="15" t="s">
        <v>115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5" t="s">
        <v>77</v>
      </c>
      <c r="BK217" s="144">
        <f>ROUND(I217*H217,2)</f>
        <v>0</v>
      </c>
      <c r="BL217" s="15" t="s">
        <v>379</v>
      </c>
      <c r="BM217" s="143" t="s">
        <v>509</v>
      </c>
    </row>
    <row r="218" spans="2:65" s="1" customFormat="1" ht="24.2" customHeight="1">
      <c r="B218" s="30"/>
      <c r="C218" s="131" t="s">
        <v>510</v>
      </c>
      <c r="D218" s="131" t="s">
        <v>118</v>
      </c>
      <c r="E218" s="132" t="s">
        <v>382</v>
      </c>
      <c r="F218" s="133" t="s">
        <v>383</v>
      </c>
      <c r="G218" s="134" t="s">
        <v>378</v>
      </c>
      <c r="H218" s="135">
        <v>1</v>
      </c>
      <c r="I218" s="136"/>
      <c r="J218" s="137">
        <f>ROUND(I218*H218,2)</f>
        <v>0</v>
      </c>
      <c r="K218" s="138"/>
      <c r="L218" s="30"/>
      <c r="M218" s="139" t="s">
        <v>1</v>
      </c>
      <c r="N218" s="140" t="s">
        <v>37</v>
      </c>
      <c r="P218" s="141">
        <f>O218*H218</f>
        <v>0</v>
      </c>
      <c r="Q218" s="141">
        <v>0</v>
      </c>
      <c r="R218" s="141">
        <f>Q218*H218</f>
        <v>0</v>
      </c>
      <c r="S218" s="141">
        <v>0</v>
      </c>
      <c r="T218" s="142">
        <f>S218*H218</f>
        <v>0</v>
      </c>
      <c r="AR218" s="143" t="s">
        <v>379</v>
      </c>
      <c r="AT218" s="143" t="s">
        <v>118</v>
      </c>
      <c r="AU218" s="143" t="s">
        <v>77</v>
      </c>
      <c r="AY218" s="15" t="s">
        <v>115</v>
      </c>
      <c r="BE218" s="144">
        <f>IF(N218="základní",J218,0)</f>
        <v>0</v>
      </c>
      <c r="BF218" s="144">
        <f>IF(N218="snížená",J218,0)</f>
        <v>0</v>
      </c>
      <c r="BG218" s="144">
        <f>IF(N218="zákl. přenesená",J218,0)</f>
        <v>0</v>
      </c>
      <c r="BH218" s="144">
        <f>IF(N218="sníž. přenesená",J218,0)</f>
        <v>0</v>
      </c>
      <c r="BI218" s="144">
        <f>IF(N218="nulová",J218,0)</f>
        <v>0</v>
      </c>
      <c r="BJ218" s="15" t="s">
        <v>77</v>
      </c>
      <c r="BK218" s="144">
        <f>ROUND(I218*H218,2)</f>
        <v>0</v>
      </c>
      <c r="BL218" s="15" t="s">
        <v>379</v>
      </c>
      <c r="BM218" s="143" t="s">
        <v>511</v>
      </c>
    </row>
    <row r="219" spans="2:65" s="1" customFormat="1" ht="16.5" customHeight="1">
      <c r="B219" s="30"/>
      <c r="C219" s="131" t="s">
        <v>313</v>
      </c>
      <c r="D219" s="131" t="s">
        <v>118</v>
      </c>
      <c r="E219" s="132" t="s">
        <v>386</v>
      </c>
      <c r="F219" s="133" t="s">
        <v>512</v>
      </c>
      <c r="G219" s="134" t="s">
        <v>378</v>
      </c>
      <c r="H219" s="135">
        <v>1</v>
      </c>
      <c r="I219" s="136"/>
      <c r="J219" s="137">
        <f>ROUND(I219*H219,2)</f>
        <v>0</v>
      </c>
      <c r="K219" s="138"/>
      <c r="L219" s="30"/>
      <c r="M219" s="171" t="s">
        <v>1</v>
      </c>
      <c r="N219" s="172" t="s">
        <v>37</v>
      </c>
      <c r="O219" s="173"/>
      <c r="P219" s="174">
        <f>O219*H219</f>
        <v>0</v>
      </c>
      <c r="Q219" s="174">
        <v>0</v>
      </c>
      <c r="R219" s="174">
        <f>Q219*H219</f>
        <v>0</v>
      </c>
      <c r="S219" s="174">
        <v>0</v>
      </c>
      <c r="T219" s="175">
        <f>S219*H219</f>
        <v>0</v>
      </c>
      <c r="AR219" s="143" t="s">
        <v>379</v>
      </c>
      <c r="AT219" s="143" t="s">
        <v>118</v>
      </c>
      <c r="AU219" s="143" t="s">
        <v>77</v>
      </c>
      <c r="AY219" s="15" t="s">
        <v>115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5" t="s">
        <v>77</v>
      </c>
      <c r="BK219" s="144">
        <f>ROUND(I219*H219,2)</f>
        <v>0</v>
      </c>
      <c r="BL219" s="15" t="s">
        <v>379</v>
      </c>
      <c r="BM219" s="143" t="s">
        <v>513</v>
      </c>
    </row>
    <row r="220" spans="2:65" s="1" customFormat="1" ht="6.95" customHeight="1">
      <c r="B220" s="42"/>
      <c r="C220" s="43"/>
      <c r="D220" s="43"/>
      <c r="E220" s="43"/>
      <c r="F220" s="43"/>
      <c r="G220" s="43"/>
      <c r="H220" s="43"/>
      <c r="I220" s="43"/>
      <c r="J220" s="43"/>
      <c r="K220" s="43"/>
      <c r="L220" s="30"/>
    </row>
  </sheetData>
  <sheetProtection algorithmName="SHA-512" hashValue="hmg5qmTs7WYUb5u+zB8U9U977PBeqprh9XWFuAQO8Rzt68aVpOJEFZW90KqSi2il6rPPKWa+9qWEvSH9Yvl7bA==" saltValue="ukXpCVngNfOQoqMyHI44sFhwDRRsDXHQtAln/h4FuPgEMyST9xfuNZj0I0YxTcmHrEeiyljYU8T1sXeTrWVyJw==" spinCount="100000" sheet="1" objects="1" scenarios="1" formatColumns="0" formatRows="0" autoFilter="0"/>
  <autoFilter ref="C123:K219" xr:uid="{00000000-0009-0000-0000-000002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1 - Komunikace</vt:lpstr>
      <vt:lpstr>2 - chodníky</vt:lpstr>
      <vt:lpstr>'1 - Komunikace'!Názvy_tisku</vt:lpstr>
      <vt:lpstr>'2 - chodníky'!Názvy_tisku</vt:lpstr>
      <vt:lpstr>'Rekapitulace stavby'!Názvy_tisku</vt:lpstr>
      <vt:lpstr>'1 - Komunikace'!Oblast_tisku</vt:lpstr>
      <vt:lpstr>'2 - chodníky'!Oblast_tisku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Pikora Aleš Ing.</dc:creator>
  <cp:lastModifiedBy>Jan Pikora</cp:lastModifiedBy>
  <dcterms:created xsi:type="dcterms:W3CDTF">2024-04-24T15:17:11Z</dcterms:created>
  <dcterms:modified xsi:type="dcterms:W3CDTF">2024-05-02T22:34:08Z</dcterms:modified>
</cp:coreProperties>
</file>